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CARPETA COMPARTIDA CONTROL INTERNO\2024\SEGUIMIENTOS E INFORMES DE LEY\SEGUIMIENTO A RIESGOS\3 SEGUNDO SEGUIMIENTO 2024\Consolidados Seguimiento riesgos de corrupción 2-2024\"/>
    </mc:Choice>
  </mc:AlternateContent>
  <xr:revisionPtr revIDLastSave="0" documentId="13_ncr:1_{9AA9E428-8DDC-4518-84B4-D339641E88D6}" xr6:coauthVersionLast="47" xr6:coauthVersionMax="47" xr10:uidLastSave="{00000000-0000-0000-0000-000000000000}"/>
  <bookViews>
    <workbookView xWindow="-120" yWindow="-120" windowWidth="29040" windowHeight="15840" xr2:uid="{38379919-64FC-4686-AAE6-94F33B0ED37E}"/>
  </bookViews>
  <sheets>
    <sheet name="1 Seguimiento y Mejoramiento G" sheetId="1" r:id="rId1"/>
    <sheet name="2 Evaluación de la Gestión" sheetId="5" r:id="rId2"/>
    <sheet name="3 Instrucción y Juzgamiento PD " sheetId="6" r:id="rId3"/>
    <sheet name="Datos" sheetId="4" state="hidden" r:id="rId4"/>
  </sheets>
  <externalReferences>
    <externalReference r:id="rId5"/>
    <externalReference r:id="rId6"/>
  </externalReferences>
  <definedNames>
    <definedName name="_xlnm.Print_Area" localSheetId="0">'1 Seguimiento y Mejoramiento G'!$A$1:$AG$22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6" l="1"/>
  <c r="L21" i="6"/>
  <c r="L20" i="6"/>
  <c r="L19" i="6"/>
  <c r="L18" i="6"/>
  <c r="L17" i="6"/>
  <c r="L16" i="6"/>
  <c r="M16" i="6" s="1"/>
  <c r="M19" i="6" s="1"/>
  <c r="G16" i="6"/>
  <c r="H16" i="6" s="1"/>
  <c r="O19" i="6" l="1"/>
  <c r="P16" i="6"/>
  <c r="Q19" i="6" l="1"/>
  <c r="R16" i="6" s="1"/>
  <c r="S16" i="6" s="1"/>
  <c r="T16" i="6" s="1"/>
  <c r="O16" i="6"/>
  <c r="L22" i="5" l="1"/>
  <c r="L21" i="5"/>
  <c r="L20" i="5"/>
  <c r="L19" i="5"/>
  <c r="L18" i="5"/>
  <c r="L17" i="5"/>
  <c r="L16" i="5"/>
  <c r="M16" i="5" s="1"/>
  <c r="M19" i="5" s="1"/>
  <c r="G16" i="5"/>
  <c r="H16" i="5" s="1"/>
  <c r="O19" i="5" l="1"/>
  <c r="P16" i="5"/>
  <c r="Q19" i="5" l="1"/>
  <c r="R16" i="5" s="1"/>
  <c r="S16" i="5" s="1"/>
  <c r="T16" i="5" s="1"/>
  <c r="O16" i="5"/>
  <c r="G16" i="1" l="1"/>
  <c r="H16" i="1" s="1"/>
  <c r="L22" i="1"/>
  <c r="L21" i="1"/>
  <c r="L20" i="1"/>
  <c r="L19" i="1"/>
  <c r="L18" i="1"/>
  <c r="L17" i="1"/>
  <c r="L16" i="1"/>
  <c r="M16" i="1" l="1"/>
  <c r="M19" i="1" s="1"/>
  <c r="O19" i="1" s="1"/>
  <c r="Q19" i="1" s="1"/>
  <c r="R16" i="1" s="1"/>
  <c r="S16" i="1" s="1"/>
  <c r="T16" i="1" s="1"/>
  <c r="P16" i="1" l="1"/>
  <c r="O16" i="1"/>
</calcChain>
</file>

<file path=xl/sharedStrings.xml><?xml version="1.0" encoding="utf-8"?>
<sst xmlns="http://schemas.openxmlformats.org/spreadsheetml/2006/main" count="363" uniqueCount="183">
  <si>
    <t>DIRECCIONAMIENTO ESTRATÉGICO</t>
  </si>
  <si>
    <t>CÓDIGO</t>
  </si>
  <si>
    <t>E-DES-FT-020</t>
  </si>
  <si>
    <t>VERSIÓN</t>
  </si>
  <si>
    <t>02</t>
  </si>
  <si>
    <t>MAPA DE RIESGOS DE CORRUPCIÓN</t>
  </si>
  <si>
    <t>PÁGINA</t>
  </si>
  <si>
    <t xml:space="preserve">1 de 1 </t>
  </si>
  <si>
    <t>VIGENTE DESDE</t>
  </si>
  <si>
    <t>PROCESO</t>
  </si>
  <si>
    <t>SEGUIMIENTO Y MEJORAMIENTO A LA GESTIÓN</t>
  </si>
  <si>
    <t>FECHA DE ACTUALIZACIÓN</t>
  </si>
  <si>
    <t>OBJETIVO DEL PROCESO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</si>
  <si>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</si>
  <si>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FORMULACIÓN</t>
  </si>
  <si>
    <t>1 SEGUIMIENTO</t>
  </si>
  <si>
    <t>2 SEGUIMIENTO</t>
  </si>
  <si>
    <t>3 SEGUIMIENTO</t>
  </si>
  <si>
    <t>ALCANCE DEL PROCESO</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</si>
  <si>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</si>
  <si>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</si>
  <si>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</si>
  <si>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</si>
  <si>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</si>
  <si>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</si>
  <si>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</si>
  <si>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</si>
  <si>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</si>
  <si>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</si>
  <si>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</si>
  <si>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</si>
  <si>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</si>
  <si>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</si>
  <si>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</si>
  <si>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</si>
  <si>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</si>
  <si>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</si>
  <si>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</si>
  <si>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</si>
  <si>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</si>
  <si>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</si>
  <si>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</si>
  <si>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</si>
  <si>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</si>
  <si>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</si>
  <si>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</si>
  <si>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</si>
  <si>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</si>
  <si>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</si>
  <si>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</si>
  <si>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</si>
  <si>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</si>
  <si>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</si>
  <si>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</si>
  <si>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</si>
  <si>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</si>
  <si>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</si>
  <si>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</si>
  <si>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</si>
  <si>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Presiones indebidas
Oculetamiento de la información
Ausencia de controles que permitan la validación de la información
Concentración de la información en pocas personas </t>
  </si>
  <si>
    <t>Manipulación intencional de la información relacionada con la gestión de la Entidad por parte de los funcionarios o contratistas de la Oficina Asesora de Planeación para beneficio propio, de un proceso  o de un tercero.</t>
  </si>
  <si>
    <t>Toma de decisiones basada en información errada
Observaciones y hallazgos de los entes de control
No logro de los objetivos institucionales</t>
  </si>
  <si>
    <t>MUY BAJA</t>
  </si>
  <si>
    <t>MODERADO</t>
  </si>
  <si>
    <t xml:space="preserve">EL jefe de la oficina asesora de planeación, cada vez que se va a realizar el seguimiento de una herramienta de gestión,  elabora una comunicación en la que se establecen los lineamientos que se deben seguir para la entrega de la información, verificando que la misma sea entregada a cada lider de proceso.
El equipo de funcionarios o contratistas de la Oficina Asesora de Planeación encargados de liderar el seguimiento a las herramientas de gestión, cada vez que se va a realizar el seguimiento de una herramienta de gestión, verifican que la entrega de la información  solicitada, sea remitida o validada por el lider del proceso. En caso de que la información allegada no sea enviada por el líder del proceso, se envía correo electrónico solicitando que se corrija esta situación
El equipo de funcionarios o contratistas de la Oficina Asesora de Planeación encargados de liderar el seguimiento a la gestión institucional,  cada vez que se va a realizar el seguimiento de una herramienta de gestión, verifican que la información allegada cumpla con los lineamientos establecidos por la oficina y que la aplicación de las herramientas se ajuste a la metodología establecida. En caso de detectar fallas en la implementación de las herramientas o datos que presenten un cumplimiento inferior al esperado, se emiten alertas al proceso para que realice las gestiones necesarias que permitan alcanzar las metas esperadas.
</t>
  </si>
  <si>
    <t>¿Existe un responsable asignado a la ejecución del control?</t>
  </si>
  <si>
    <t>ASIGNADO</t>
  </si>
  <si>
    <t>FUERTE (Siempre se Ejecuta)</t>
  </si>
  <si>
    <t>DIRECTAMENTE</t>
  </si>
  <si>
    <t>REDUCIR EL RIESGO</t>
  </si>
  <si>
    <t xml:space="preserve">Se requiere nuevamente la información al proceso, se aplica la metodología de la herramienta correspondiente y se generan los resultados oficiales, sustituyendo el informe inicial. </t>
  </si>
  <si>
    <t>Capacitar a los gestores SIGID de la oficina en la forma en que se debe hacer el seguimiento de las herramientas de gestión definidas por la Oficina Asesora de Planeación.</t>
  </si>
  <si>
    <t>01/04/2024 al 30/06/2024</t>
  </si>
  <si>
    <t>4 de septiembre de 2024</t>
  </si>
  <si>
    <r>
      <rPr>
        <b/>
        <u/>
        <sz val="10"/>
        <color rgb="FF000000"/>
        <rFont val="Times New Roman"/>
      </rPr>
      <t>Control 1:</t>
    </r>
    <r>
      <rPr>
        <sz val="10"/>
        <color rgb="FF000000"/>
        <rFont val="Times New Roman"/>
      </rPr>
      <t xml:space="preserve"> Para el segundo cuatrimestre, el jefe de la Oficina Asesora de Planeación, envió previamente correo electrónico con los lineamientos para la entrega de la información y el diligenciamiento de la herramienta dispuesta por la OAP. Los correos del jefe de la OAP se dirigen a los lideres de los procesos y a los delegados SIGID.
Se evidencian los correos enviados en el segundo cuatrimestre para las herramientas de gestión: Plan de acción, plan de mejoramiento, indicadores y riesgos
</t>
    </r>
    <r>
      <rPr>
        <sz val="10"/>
        <color rgb="FFFF0000"/>
        <rFont val="Times New Roman"/>
      </rPr>
      <t xml:space="preserve">
</t>
    </r>
    <r>
      <rPr>
        <b/>
        <u/>
        <sz val="10"/>
        <color rgb="FF000000"/>
        <rFont val="Times New Roman"/>
      </rPr>
      <t>Control No. 2:</t>
    </r>
    <r>
      <rPr>
        <sz val="10"/>
        <color rgb="FF000000"/>
        <rFont val="Times New Roman"/>
      </rPr>
      <t xml:space="preserve"> Para cada herramienta, el equipo de funcionarios o contratistas de la Oficina Asesora de Planeación encargados de liderar el seguimiento a la gestión institucional realizan la revisión de la información aportada por los procesos verificando el envío por parte de los líderes o los enlaces de las herramientas de los procesos
Se evidencian los correos enviados por los líderes o enlaces de los procesos dando respuesta a las herramientas de gestión
</t>
    </r>
    <r>
      <rPr>
        <b/>
        <u/>
        <sz val="10"/>
        <color rgb="FF000000"/>
        <rFont val="Times New Roman"/>
      </rPr>
      <t>Control 3:</t>
    </r>
    <r>
      <rPr>
        <sz val="10"/>
        <color rgb="FF000000"/>
        <rFont val="Times New Roman"/>
      </rPr>
      <t xml:space="preserve"> El equipo de funcionarios o contratistas de la OAP encargados de liderar el seguimiento a la gestión institucional,  verifican que la información allegada cumpla con los lineamientos establecidos y que la aplicación de las herramientas se ajuste a la metodología establecida. En casos de encontrar diferencias o fallas en los reportes,s e solicita que se realicen los ajustes si corresponde.
Se evidencia los correos enviados  ya sea aprobando el seguimiento o retroalimentando para ajustes
</t>
    </r>
    <r>
      <rPr>
        <sz val="10"/>
        <color rgb="FFFF0000"/>
        <rFont val="Times New Roman"/>
      </rPr>
      <t xml:space="preserve">
</t>
    </r>
  </si>
  <si>
    <t>Para el segundo cuatrimestre se han realizado capacitaciones a los gestores MIPG y a los responsables en los procesos, de ls herramientas , presentando los lineamientos y caracterísiticas para los seguimientos respectivos.
Se evidencias pantallazos de la socialización realizada al equipo MIPG sobre indicadores y planes de acción. Adicionalmente la capacitación realizada el 21 de junio</t>
  </si>
  <si>
    <t>No se materializó el riesgo</t>
  </si>
  <si>
    <t>No aplica</t>
  </si>
  <si>
    <r>
      <rPr>
        <sz val="10"/>
        <color rgb="FF000000"/>
        <rFont val="Times New Roman"/>
      </rPr>
      <t xml:space="preserve">05/09/2024
</t>
    </r>
    <r>
      <rPr>
        <u/>
        <sz val="10"/>
        <color rgb="FF000000"/>
        <rFont val="Times New Roman"/>
      </rPr>
      <t>Control 1</t>
    </r>
    <r>
      <rPr>
        <sz val="10"/>
        <color rgb="FF000000"/>
        <rFont val="Times New Roman"/>
      </rPr>
      <t xml:space="preserve">:Se evidencia por parte del jefe de la OAP, los correos electrónicos remitidos a los  líderes de proceso y delegados SIGID con los lineamientos requeridos para el monitoreo de las herramientas de gestión: Plan de acción, Plan de mejoramiento, Indicadores y  Riesgos en los tiempos establecidos.
</t>
    </r>
    <r>
      <rPr>
        <u/>
        <sz val="10"/>
        <color rgb="FF000000"/>
        <rFont val="Times New Roman"/>
      </rPr>
      <t>Control 2:</t>
    </r>
    <r>
      <rPr>
        <sz val="10"/>
        <color rgb="FF000000"/>
        <rFont val="Times New Roman"/>
      </rPr>
      <t xml:space="preserve"> Se identifica de acuerdo a las evidencias aportadas, los correos por parte de los líderes  o enlaces de los procesos, con el  ánimo de iniciar  el seguimiento respectivo de las heramientas de gestión por parte del equipo de trabajo de la OAP.
</t>
    </r>
    <r>
      <rPr>
        <u/>
        <sz val="10"/>
        <color rgb="FF000000"/>
        <rFont val="Times New Roman"/>
      </rPr>
      <t>Control 3:</t>
    </r>
    <r>
      <rPr>
        <sz val="10"/>
        <color rgb="FF000000"/>
        <rFont val="Times New Roman"/>
      </rPr>
      <t xml:space="preserve"> El proceso presenta evidencias de la verificación realizada por el equipo de trabajo de la OAP encargado de realizar los seguimientos de la información de las herramientas de gestión de los procesos, mediante la formalización de correos electrónicos en cuanto a la aprobación de los  seguimientos  y/o retroalimentación de ajustes a los mismos.
</t>
    </r>
    <r>
      <rPr>
        <u/>
        <sz val="10"/>
        <color rgb="FF000000"/>
        <rFont val="Times New Roman"/>
      </rPr>
      <t>Acciones de fortalecimiento</t>
    </r>
    <r>
      <rPr>
        <sz val="10"/>
        <color rgb="FF000000"/>
        <rFont val="Times New Roman"/>
      </rPr>
      <t xml:space="preserve">: El proceso presenta evidencia de la capacitación realizada el 21 de junio de 2024, dando así cumplimiento a la acción establecida de capacitar a los gestores SIGID de la oficina en la forma en que se debe hacer el seguimiento de las herramientas de gestión definidas por la Oficina Asesora de Planeación.
</t>
    </r>
    <r>
      <rPr>
        <u/>
        <sz val="10"/>
        <color rgb="FF000000"/>
        <rFont val="Times New Roman"/>
      </rPr>
      <t>Para este periodo NO se materializo el riesgo</t>
    </r>
    <r>
      <rPr>
        <sz val="10"/>
        <color rgb="FF000000"/>
        <rFont val="Times New Roman"/>
      </rPr>
      <t xml:space="preserve">.
</t>
    </r>
  </si>
  <si>
    <t>09/09/2024
Control 1: Se evidenció la ejecución de la actividad de control 
Control 2: Se evidenció la ejecución de la actividad de control
Control 3: Se evidenció la ejecución de la actividad de control
Acciones de fortalecimiento: Se evidenció la ejecución de la acción de fortalecimiento, con el soporte de la capacitación realizada el 21 de junio de 2024, a los gestores SIGID.
Recomendacion: continuar ejecutando las actividades de control de manera periodica, con  evidencias completas y coherentes según lo establecido en la descripción del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</si>
  <si>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</si>
  <si>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</si>
  <si>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</si>
  <si>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</si>
  <si>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</si>
  <si>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</si>
  <si>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</si>
  <si>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</si>
  <si>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</si>
  <si>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</si>
  <si>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</si>
  <si>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</si>
  <si>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</si>
  <si>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</si>
  <si>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listados de asistencia</t>
  </si>
  <si>
    <t>¿Se deja evidencia o rastro de la ejecución del control que permita a cualquier tercero con la evidencia llegar a la misma conclusión?</t>
  </si>
  <si>
    <t>COMPLETA</t>
  </si>
  <si>
    <t>CONDICIONES RIESGO INHERENTE</t>
  </si>
  <si>
    <t>Asignado</t>
  </si>
  <si>
    <t>No Asignado</t>
  </si>
  <si>
    <t>MUY BAJA - MODERADO</t>
  </si>
  <si>
    <t>Adecuado</t>
  </si>
  <si>
    <t>Inadecuado</t>
  </si>
  <si>
    <t>BAJA</t>
  </si>
  <si>
    <t>MAYOR</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</si>
  <si>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</si>
  <si>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</si>
  <si>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</si>
  <si>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</si>
  <si>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</si>
  <si>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</si>
  <si>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</si>
  <si>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</si>
  <si>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</si>
  <si>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</si>
  <si>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</si>
  <si>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</si>
  <si>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</si>
  <si>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</si>
  <si>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</si>
  <si>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</si>
  <si>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</si>
  <si>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</si>
  <si>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</si>
  <si>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</si>
  <si>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</si>
  <si>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</si>
  <si>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</si>
  <si>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</si>
  <si>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</si>
  <si>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</si>
  <si>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</si>
  <si>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</si>
  <si>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</si>
  <si>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</si>
  <si>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</si>
  <si>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</si>
  <si>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</si>
  <si>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</si>
  <si>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</si>
  <si>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</si>
  <si>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</si>
  <si>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</si>
  <si>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EVALUACIÓN A LA GESTIÓN</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</si>
  <si>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</si>
  <si>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</si>
  <si>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x</t>
  </si>
  <si>
    <t>OBSERVACIONES OFICINA DE          CONTROL INTERNO</t>
  </si>
  <si>
    <t xml:space="preserve">Debilidades en los controles del uso de la información a la que se accede en los procesos de seguimiento y/o auditoría </t>
  </si>
  <si>
    <t>Uso indebido de  información confidencial o privilegiada por parte del equipo Auditor, en favor propio o de terceros</t>
  </si>
  <si>
    <t>Deterioro de la imagen y credibilidad de la Oficina de Control Interno
Pérdida de información 
Filtración de la información confidencial o privilegiada de los procesos auditados</t>
  </si>
  <si>
    <t>1.  La Jefe de la Oficina de Control Interno, cada vez que se solicita información al proceso auditado, realiza la revisión y aprobación de las solicitudes de información verificando  que la información solicitada corresponda al alcance definido para el proceso auditor. En caso de que se detecte información que no corresponda al alcance definido, se exluye de la solicitud.
2.La Jefe de la Oficina de Control Interno emite autorización para el acceso a la carpeta digital en el momento del ingreso de cada equipo auditor por medio del formato GESTIÓN DE USUARIOS, código E-GTIC-FT-014
3. Cada auditor realiza el diligenciamiento del formato INVENTARIO ÚNICO DOCUMENTAL, código A-GDO-FT-018 verificando que todos los documentos generados durante el proceso auditor o de seguimiento  sean entregados y archivados en el momento del retiro del mismo.
4. La auxiliar administrativa asignada a la Oficina de Control Interno, al momento de la creación de los expedientes contractuales de los miembros del equipo de trabajo de la oficina, realiza la verificación de la firma y entrega del Acuerdo de Confidencialidad. en caso de detectar que algun miembro del equipo no ha aportado el formato, solicita su entrega para que forme parte del expediente.</t>
  </si>
  <si>
    <t>1. Poner en conocimiento de los entes de control correspondientes la situación presentada</t>
  </si>
  <si>
    <t>1.Socializar al equipo de la Oficina de Control Interno, el código de ética del auditor</t>
  </si>
  <si>
    <t>01/05/2024 - 30/08/2024</t>
  </si>
  <si>
    <t xml:space="preserve">1. La Jefe de la Oficina de Control Interno, revisó y aprobó las solicitudes de información, se adjunta evidencia de revisión y envió.
2. Se realizaron solicitudes en los meses de mayo y agosto, se aporta el formato GESTIÓN DE USUARIOS, código E-GTIC-FT-014
3. Cada auditor realiza el diligenciamiento del formato INVENTARIO ÚNICO DOCUMENTAL, código A-GDO-FT-018 verificando que todos los documentos generados durante el proceso auditor o de seguimiento sean entregados y archivados en el momento del retiro del mismo.
4. La secretaria asignada a la Oficina de Control Interno, verifico la firma y entrega del Acuerdo de Confidencialidad. de los 5 auditores que firmaron contrato en los meses de mayo y agosto, se aporta copia de los 5 Formatos.
</t>
  </si>
  <si>
    <t>1. En las reuniones realizadas en los meses de mayo y agosto de 2024, se realizó la socialización del Manual Estatuto de Auditoria, el cual se mantiene vigente desde su última actualización en la versión 04, de julio de 2024, durante esta se hizo énfasis en el capítulo 8. Código de Ética del Auditor.</t>
  </si>
  <si>
    <t xml:space="preserve">No se registraron materializaciones durante el periodo </t>
  </si>
  <si>
    <t xml:space="preserve">
Se evidencian las acciones ejecutadas por cada uno de los controles establecidos, con los respectivos soportes. 
Para el cuatrimestre, se evidencian las actividades de fortalecimiento. 
Para el periodo de análisis no se materializó el riesgo.  </t>
  </si>
  <si>
    <r>
      <rPr>
        <b/>
        <sz val="10"/>
        <color rgb="FF000000"/>
        <rFont val="Times New Roman"/>
        <family val="1"/>
      </rPr>
      <t>Control N°1</t>
    </r>
    <r>
      <rPr>
        <sz val="10"/>
        <color rgb="FF000000"/>
        <rFont val="Times New Roman"/>
      </rPr>
      <t xml:space="preserve">: Se evidencia la ejecución de la actividad de control
</t>
    </r>
    <r>
      <rPr>
        <b/>
        <sz val="10"/>
        <color rgb="FF000000"/>
        <rFont val="Times New Roman"/>
        <family val="1"/>
      </rPr>
      <t>Control N°2</t>
    </r>
    <r>
      <rPr>
        <sz val="10"/>
        <color rgb="FF000000"/>
        <rFont val="Times New Roman"/>
      </rPr>
      <t xml:space="preserve">: Se evidencia la ejecución de la actividad de control 
</t>
    </r>
    <r>
      <rPr>
        <b/>
        <sz val="10"/>
        <color rgb="FF000000"/>
        <rFont val="Times New Roman"/>
        <family val="1"/>
      </rPr>
      <t>Control N°3:</t>
    </r>
    <r>
      <rPr>
        <sz val="10"/>
        <color rgb="FF000000"/>
        <rFont val="Times New Roman"/>
      </rPr>
      <t xml:space="preserve"> Se evidencia la ejecución de la actividad de control
</t>
    </r>
    <r>
      <rPr>
        <b/>
        <sz val="10"/>
        <color rgb="FF000000"/>
        <rFont val="Times New Roman"/>
        <family val="1"/>
      </rPr>
      <t xml:space="preserve">CONTROL No. 4: </t>
    </r>
    <r>
      <rPr>
        <sz val="10"/>
        <color rgb="FF000000"/>
        <rFont val="Times New Roman"/>
        <family val="1"/>
      </rPr>
      <t>Se evidencia la ejecucion de la actividad de control</t>
    </r>
    <r>
      <rPr>
        <sz val="10"/>
        <color rgb="FF000000"/>
        <rFont val="Times New Roman"/>
      </rPr>
      <t xml:space="preserve">
</t>
    </r>
    <r>
      <rPr>
        <b/>
        <sz val="10"/>
        <color rgb="FF000000"/>
        <rFont val="Times New Roman"/>
        <family val="1"/>
      </rPr>
      <t>Acciones de fortalecimiento</t>
    </r>
    <r>
      <rPr>
        <sz val="10"/>
        <color rgb="FF000000"/>
        <rFont val="Times New Roman"/>
      </rPr>
      <t>: Se evidencia la ejecución de la actividad de fortalecimiento</t>
    </r>
  </si>
  <si>
    <t>Listados de asistencia, presentaciones realizadas</t>
  </si>
  <si>
    <t>¿Las actividades que se desarrollan en el
control realmente buscan por sí sola prevenir o detectar las causas que pueden dar origen al riesgo, Ej.: verificar, validar, cotejar, comparar, revisar, etc.?</t>
  </si>
  <si>
    <t>INSTRUCCION Y JUZGAMIENTO DE PROCESOS DISCIPLINARIOS</t>
  </si>
  <si>
    <t>Ejercer el control disciplinario sobre la conducta de los servidores públicos del IDIPRON, en el cumplimiento de sus deberes funcionales, a través de medidas de corrección o de prevención, con el fin de garantizar los principios de eficiencia moralidad economía y transparencia **</t>
  </si>
  <si>
    <t>La actuación Disciplinaria se origina con la recepción de información proveniente de un servidor público, por queja formulada por cualquier persona, por anónimos o por otro medio que amerite credibilidad y finaliza con cualquiera de las siguientes decisiones: un auto  inhibitorio, un auto de archivo definitivo, un auto de remisión por competencia y el correspondiente fallo sancionatorio o absolutorio en primera instancia. Esta Actuación está destinada a los servidores públicos del IDIPRON aunque se encuentren retirados del servicio. **</t>
  </si>
  <si>
    <t xml:space="preserve">No. DE RIESGO </t>
  </si>
  <si>
    <r>
      <rPr>
        <b/>
        <sz val="12"/>
        <color rgb="FF000000"/>
        <rFont val="Times New Roman"/>
      </rPr>
      <t>Causa 1:</t>
    </r>
    <r>
      <rPr>
        <sz val="12"/>
        <color rgb="FF000000"/>
        <rFont val="Times New Roman"/>
      </rPr>
      <t xml:space="preserve"> Divulgación de la información por parte de las personas que hacen parte de la Oficina de Control Disciplinario Interno.</t>
    </r>
  </si>
  <si>
    <t xml:space="preserve">Manipulación o alteración de la información asociada al desarrollo de procesos disciplinarios por parte de los servidores o contratistas de la Oficina de Control Disciplinario Interno para beneficio propio  o de un tercero . </t>
  </si>
  <si>
    <t>* Demanda. 
* Violación al debido proceso. 
* Investigación disciplinaria al Grupo de Control Interno Disciplinario.</t>
  </si>
  <si>
    <t xml:space="preserve">
El Jefe de la Oficina de Control Disciplinario Interno, verifica el diligenciamiento del  Acuerdo de confidencialidad cada vez que ingresa un servidor o contratista a la dependencia. En caso de detectarse que un servidor o contratista no ha diligenciado dicho Acuerdo de manera oportuna, se procede a solicitarle de forma escrita su diligenciamiento y firma.</t>
  </si>
  <si>
    <t xml:space="preserve">Se inicia proceso disciplinario.                            Se inicia proceso por incumplimiento del contrato.                                    Se compulsan copias a la Fiscalía General de la Nación. </t>
  </si>
  <si>
    <t xml:space="preserve">Realizar mesas de trabajo con los integrantes de la Oficina de Control  Disciplinario Interno en las cuales se resalte el deber de mantener la reserva en las actuaciones disciplinarias que se adelantan en la dependencia. </t>
  </si>
  <si>
    <t>01/01/2024 al 31/12/2024</t>
  </si>
  <si>
    <t>Para el segundo cuatrimestre del 2024, hicieron parte de la Oficina de Control Disciplinario Interno del IDIPRON los siguientes contratistas:
DAYANA JULIET ÁNGEL MARTÍNEZ
HERNÁN CAMILO RIVERA FRANCO
JAIRO ANDRÉS PEÑA BOTELLO
NELSON FERNANDO PALOMINO BRIÑEZ.
WENDY DAYAN MOSQUERA PARRA
Los cuales firmaron cada uno el respectivo acuerdo de confidencialidad E-GTIC-FT-015, que se adjuntan como evidencia (cada acuerdo reposa en las carpetas contractuales)</t>
  </si>
  <si>
    <t xml:space="preserve">La Oficina de Control Disciplinario Interno realizó mesas de trabajo en donde la jefe de la oficina resaltó el deber de mantener la reserva de las actuaciones disciplinarias que se adelantan en la dependencia.
Se adjunta como evidencia las listas de asistenca a las mencionadas mesas de trabajo, que se efectuaron en las siguientes fechas:
13/06/2024
30/05/2024
31/07/2024
30/08/2024 
</t>
  </si>
  <si>
    <t>Como el riesgo no se materializó, no se desarrollaron nuevas acciones</t>
  </si>
  <si>
    <r>
      <rPr>
        <b/>
        <u/>
        <sz val="12"/>
        <color rgb="FF000000"/>
        <rFont val="Times New Roman"/>
      </rPr>
      <t xml:space="preserve">Control 1: </t>
    </r>
    <r>
      <rPr>
        <sz val="12"/>
        <color rgb="FF000000"/>
        <rFont val="Times New Roman"/>
      </rPr>
      <t xml:space="preserve"> Se identifica  los soportes de los (5) contratista los firmaron el acuerdo de confidencialidad E-GTIC-FT-015
</t>
    </r>
    <r>
      <rPr>
        <b/>
        <u/>
        <sz val="12"/>
        <color rgb="FF000000"/>
        <rFont val="Times New Roman"/>
      </rPr>
      <t>Acciones de Fortalecimiento</t>
    </r>
    <r>
      <rPr>
        <sz val="12"/>
        <color rgb="FF000000"/>
        <rFont val="Times New Roman"/>
      </rPr>
      <t>:Se evidencia la ejecución de las mesas de trabajo con las listas de asistencias adjuntas
No se materializó el riesgo</t>
    </r>
  </si>
  <si>
    <t>OPORTUNA</t>
  </si>
  <si>
    <t xml:space="preserve">Listas de asistencia 
</t>
  </si>
  <si>
    <t xml:space="preserve">La jefe de la Oficina de Control Disciplinario Interno, verifica con su contratista técnico, que todos sus integrantes  hayan firmado el acuerdo de confidencialidad establecido por la entidad
A la oficina de Control Disciplinario Interno para el segundo cuatrimestre ingresaron  dos contratistas profesionales,  los cuales se procedió a verificar la suscripción del acuerdo, bajo el código A-TIC-FT-017..
Se resalta que el contratista técnico, la servidora con funciones de secretaria y la jefe de la Oficina suscribieron dicho acuerdo de confidencialidad en el primer cuatrimestre del 2023, acuerdos que fueron cargados como evidencia en el primer seguimeinto realizado. 
</t>
  </si>
  <si>
    <t>Se realizaron reuniones periódicas, dentro de las cuales se profundizó el tema de la reserva de las actuaciones disciplinarias, conforme al artículo 115 de la Ley 1952 de 2019; para no materializar el riesgo de corrupción
Las fechas en las que llevó a cabo las charlas sobre los acuerdos de confidencialidad, se efectuaron:
07/06/2023
14/07/2023
15/08/2023.
De las anteriores reuniones, se anexan las respectivas listas de asistencia de cada una de ellas.</t>
  </si>
  <si>
    <t>Debido a que el riesgo de corrupción no se materializó, no se requirió realizar acciones de contingencia.</t>
  </si>
  <si>
    <r>
      <rPr>
        <b/>
        <sz val="10"/>
        <color rgb="FF000000"/>
        <rFont val="Times New Roman"/>
        <family val="1"/>
      </rPr>
      <t xml:space="preserve">CONTROL 1: </t>
    </r>
    <r>
      <rPr>
        <sz val="10"/>
        <color rgb="FF000000"/>
        <rFont val="Times New Roman"/>
      </rPr>
      <t xml:space="preserve">
Se evidencia la ejecución de la actividad de control
</t>
    </r>
    <r>
      <rPr>
        <b/>
        <sz val="10"/>
        <color rgb="FF000000"/>
        <rFont val="Times New Roman"/>
        <family val="1"/>
      </rPr>
      <t xml:space="preserve">ACCIONES DE FORTALECIMIENTO:  </t>
    </r>
    <r>
      <rPr>
        <sz val="10"/>
        <color rgb="FF000000"/>
        <rFont val="Times New Roman"/>
      </rPr>
      <t xml:space="preserve">
La Oficina de Control Disciplinario Interno referencia que realizó mesas de trabajo en las que la  jefe de la oficina resaltó el deber de mantener la reserva de las actuaciones disciplinarias que se adelantan en la dependencia.
Una vez revisados los soportes adjuntos se evidencia el aporte de 04  listas de asistencia a las mencionadas mesas de trabajo, que se efectuaron en las siguientes fechas:
1.	13/06/2024
2.	31/05/2024
3.	31/07/2024
 4.	30/08/2024  
Encontrándose por parte de la Oficina de control interno en la ejecución de las mesas de trabajo lo siguiente: 
-	En el desarrollo de las mesas de trabajo solo se aportó las lista de asistencia como actividad y/o tema tratado  “Análisis jurídico de quejas e informes allegados”, como no se adjunta acta del desarrollo del orden del día, no es posible verificar que se trató la reserva de las actuaciones disciplinarias, por lo que es posible denotar una posible falencia  a las acciones de fortalecimiento.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</si>
</sst>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6"/>
      <color theme="1"/>
      <name val="Calibri"/>
      <family val="2"/>
      <scheme val="minor"/>
    </font>
    <font>
      <sz val="10"/>
      <color rgb="FF000000"/>
      <name val="Times New Roman"/>
    </font>
    <font>
      <sz val="10"/>
      <color rgb="FFFF0000"/>
      <name val="Times New Roman"/>
      <family val="1"/>
    </font>
    <font>
      <sz val="10"/>
      <color rgb="FFFF0000"/>
      <name val="Times New Roman"/>
    </font>
    <font>
      <b/>
      <u/>
      <sz val="10"/>
      <color rgb="FF000000"/>
      <name val="Times New Roman"/>
    </font>
    <font>
      <u/>
      <sz val="10"/>
      <color rgb="FF000000"/>
      <name val="Times New Roman"/>
    </font>
    <font>
      <sz val="14"/>
      <color rgb="FF000000"/>
      <name val="Times New Roman"/>
      <family val="1"/>
    </font>
    <font>
      <sz val="14"/>
      <color rgb="FF000000"/>
      <name val="Times New Roman"/>
      <family val="1"/>
      <charset val="1"/>
    </font>
    <font>
      <sz val="14"/>
      <color rgb="FF000000"/>
      <name val="Times New Roman"/>
    </font>
    <font>
      <b/>
      <sz val="10"/>
      <color rgb="FF000000"/>
      <name val="Times New Roman"/>
      <family val="1"/>
    </font>
    <font>
      <b/>
      <sz val="18"/>
      <color theme="1"/>
      <name val="Calibri"/>
      <family val="2"/>
      <scheme val="minor"/>
    </font>
    <font>
      <b/>
      <sz val="16"/>
      <color theme="1"/>
      <name val="Times New Roman"/>
    </font>
    <font>
      <sz val="12"/>
      <color rgb="FF000000"/>
      <name val="Times New Roman"/>
    </font>
    <font>
      <b/>
      <sz val="12"/>
      <color rgb="FF000000"/>
      <name val="Times New Roman"/>
    </font>
    <font>
      <sz val="12"/>
      <color theme="1"/>
      <name val="Times New Roman"/>
    </font>
    <font>
      <sz val="12"/>
      <color rgb="FF000000"/>
      <name val="Times New Roman"/>
      <family val="1"/>
    </font>
    <font>
      <b/>
      <u/>
      <sz val="12"/>
      <color rgb="FF000000"/>
      <name val="Times New Roman"/>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bottom style="medium">
        <color rgb="FF000000"/>
      </bottom>
      <diagonal/>
    </border>
  </borders>
  <cellStyleXfs count="1">
    <xf numFmtId="0" fontId="0" fillId="0" borderId="0"/>
  </cellStyleXfs>
  <cellXfs count="323">
    <xf numFmtId="0" fontId="0" fillId="0" borderId="0" xfId="0"/>
    <xf numFmtId="0" fontId="3" fillId="0" borderId="0" xfId="0" applyFont="1"/>
    <xf numFmtId="0" fontId="2"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8"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0" xfId="0" applyFont="1" applyAlignment="1">
      <alignment horizontal="center"/>
    </xf>
    <xf numFmtId="0" fontId="5"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0" borderId="48" xfId="0" applyFont="1" applyBorder="1" applyAlignment="1">
      <alignment horizontal="justify" vertical="top" wrapText="1"/>
    </xf>
    <xf numFmtId="0" fontId="2" fillId="0" borderId="49" xfId="0" applyFont="1" applyBorder="1" applyAlignment="1" applyProtection="1">
      <alignment horizontal="center" vertical="center" wrapText="1"/>
      <protection locked="0"/>
    </xf>
    <xf numFmtId="1" fontId="8" fillId="0" borderId="49"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1" xfId="0" applyFont="1" applyFill="1" applyBorder="1" applyAlignment="1">
      <alignment horizontal="left" vertical="center"/>
    </xf>
    <xf numFmtId="0" fontId="2" fillId="2" borderId="39" xfId="0" applyFont="1" applyFill="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xf>
    <xf numFmtId="0" fontId="2" fillId="7" borderId="8" xfId="0" applyFont="1" applyFill="1" applyBorder="1" applyAlignment="1">
      <alignment horizontal="center" vertical="center"/>
    </xf>
    <xf numFmtId="0" fontId="0" fillId="0" borderId="5" xfId="0" applyBorder="1"/>
    <xf numFmtId="0" fontId="28" fillId="0" borderId="1" xfId="0" applyFont="1" applyBorder="1" applyAlignment="1">
      <alignment horizontal="center" vertical="center"/>
    </xf>
    <xf numFmtId="0" fontId="29" fillId="0" borderId="1" xfId="0" applyFont="1" applyBorder="1" applyAlignment="1">
      <alignment horizontal="center" vertical="center"/>
    </xf>
    <xf numFmtId="0" fontId="10" fillId="0" borderId="0" xfId="0" applyFont="1" applyAlignment="1">
      <alignment horizontal="center"/>
    </xf>
    <xf numFmtId="0" fontId="8" fillId="0" borderId="0" xfId="0" applyFont="1"/>
    <xf numFmtId="0" fontId="10" fillId="3" borderId="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7" xfId="0" applyFont="1" applyFill="1" applyBorder="1" applyAlignment="1">
      <alignment horizontal="center"/>
    </xf>
    <xf numFmtId="0" fontId="10" fillId="3"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xf numFmtId="0" fontId="6" fillId="3" borderId="2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3" fillId="0" borderId="0" xfId="0" applyFont="1"/>
    <xf numFmtId="0" fontId="10" fillId="0" borderId="16" xfId="0" applyFont="1" applyBorder="1" applyAlignment="1" applyProtection="1">
      <alignment horizontal="center" vertical="center" wrapText="1"/>
      <protection locked="0"/>
    </xf>
    <xf numFmtId="0" fontId="10" fillId="0" borderId="0" xfId="0" applyFont="1" applyAlignment="1" applyProtection="1">
      <alignment horizontal="justify" vertical="center" wrapText="1"/>
      <protection locked="0"/>
    </xf>
    <xf numFmtId="0" fontId="10" fillId="0" borderId="49" xfId="0" applyFont="1" applyBorder="1" applyAlignment="1" applyProtection="1">
      <alignment horizontal="center" vertical="center" wrapText="1"/>
      <protection locked="0"/>
    </xf>
    <xf numFmtId="0" fontId="15" fillId="2" borderId="31"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4" xfId="0" applyFont="1" applyFill="1" applyBorder="1" applyAlignment="1">
      <alignment horizontal="center" vertical="center"/>
    </xf>
    <xf numFmtId="0" fontId="19"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14"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7" xfId="0" applyFont="1" applyBorder="1" applyAlignment="1">
      <alignment horizontal="center" vertical="center" wrapText="1"/>
    </xf>
    <xf numFmtId="0" fontId="14" fillId="0" borderId="27"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7" xfId="0" applyFont="1" applyBorder="1" applyAlignment="1">
      <alignment horizontal="center" vertical="center" wrapText="1"/>
    </xf>
    <xf numFmtId="0" fontId="9"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0" borderId="8" xfId="0" applyFont="1" applyBorder="1" applyAlignment="1" applyProtection="1">
      <alignment horizontal="justify" vertical="center" wrapText="1"/>
      <protection locked="0"/>
    </xf>
    <xf numFmtId="0" fontId="14" fillId="0" borderId="10" xfId="0" applyFont="1" applyBorder="1" applyAlignment="1" applyProtection="1">
      <alignment horizontal="justify" vertical="center" wrapText="1"/>
      <protection locked="0"/>
    </xf>
    <xf numFmtId="0" fontId="14" fillId="0" borderId="47" xfId="0" applyFont="1" applyBorder="1" applyAlignment="1" applyProtection="1">
      <alignment horizontal="justify" vertical="center" wrapText="1"/>
      <protection locked="0"/>
    </xf>
    <xf numFmtId="14" fontId="3" fillId="8" borderId="21" xfId="0" applyNumberFormat="1" applyFont="1" applyFill="1" applyBorder="1" applyAlignment="1" applyProtection="1">
      <alignment horizontal="center" vertical="center"/>
      <protection locked="0"/>
    </xf>
    <xf numFmtId="0" fontId="3" fillId="8" borderId="21" xfId="0" applyFont="1" applyFill="1" applyBorder="1" applyAlignment="1" applyProtection="1">
      <alignment horizontal="center" vertical="center"/>
      <protection locked="0"/>
    </xf>
    <xf numFmtId="0" fontId="3" fillId="8" borderId="42"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5"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3" fillId="0" borderId="2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14" fillId="0" borderId="43"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7" xfId="0" applyFont="1" applyFill="1" applyBorder="1" applyAlignment="1">
      <alignment horizontal="center" vertical="center"/>
    </xf>
    <xf numFmtId="0" fontId="15" fillId="0" borderId="1"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0"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3" borderId="37" xfId="0" applyFont="1" applyFill="1" applyBorder="1" applyAlignment="1">
      <alignment horizontal="center" vertical="center"/>
    </xf>
    <xf numFmtId="0" fontId="2" fillId="3" borderId="0" xfId="0" applyFont="1" applyFill="1" applyAlignment="1">
      <alignment horizontal="center" vertical="center"/>
    </xf>
    <xf numFmtId="0" fontId="2" fillId="3" borderId="39" xfId="0" applyFont="1" applyFill="1" applyBorder="1" applyAlignment="1">
      <alignment horizontal="center" vertical="center"/>
    </xf>
    <xf numFmtId="0" fontId="14" fillId="0" borderId="27" xfId="0" applyFont="1" applyBorder="1" applyAlignment="1" applyProtection="1">
      <alignment horizontal="justify" vertical="center" wrapText="1"/>
      <protection locked="0"/>
    </xf>
    <xf numFmtId="0" fontId="14" fillId="0" borderId="45" xfId="0" applyFont="1" applyBorder="1" applyAlignment="1" applyProtection="1">
      <alignment horizontal="justify" vertical="center"/>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vertical="center" indent="1"/>
      <protection locked="0"/>
    </xf>
    <xf numFmtId="0" fontId="3" fillId="0" borderId="51" xfId="0" applyFont="1" applyBorder="1" applyAlignment="1" applyProtection="1">
      <alignment horizontal="center" vertical="center" indent="1"/>
      <protection locked="0"/>
    </xf>
    <xf numFmtId="0" fontId="17" fillId="0" borderId="1"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26" fillId="0" borderId="27" xfId="0" applyFont="1" applyBorder="1" applyAlignment="1">
      <alignment vertical="center" wrapText="1"/>
    </xf>
    <xf numFmtId="0" fontId="24" fillId="0" borderId="45" xfId="0" applyFont="1" applyBorder="1" applyAlignment="1">
      <alignment vertical="center" wrapText="1"/>
    </xf>
    <xf numFmtId="0" fontId="24" fillId="0" borderId="63" xfId="0" applyFont="1" applyBorder="1" applyAlignment="1">
      <alignment vertical="center" wrapText="1"/>
    </xf>
    <xf numFmtId="0" fontId="17"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27" xfId="0" applyFont="1" applyBorder="1" applyAlignment="1" applyProtection="1">
      <alignment horizontal="center"/>
      <protection locked="0"/>
    </xf>
    <xf numFmtId="0" fontId="3" fillId="0" borderId="51" xfId="0" applyFont="1" applyBorder="1" applyAlignment="1" applyProtection="1">
      <alignment horizontal="center"/>
      <protection locked="0"/>
    </xf>
    <xf numFmtId="0" fontId="15" fillId="0" borderId="27"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14" fontId="14" fillId="0" borderId="21" xfId="0" applyNumberFormat="1"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24" fillId="0" borderId="8" xfId="0" applyFont="1" applyBorder="1" applyAlignment="1" applyProtection="1">
      <alignment horizontal="justify" vertical="center" wrapText="1"/>
      <protection locked="0"/>
    </xf>
    <xf numFmtId="0" fontId="24" fillId="0" borderId="10" xfId="0" applyFont="1" applyBorder="1" applyAlignment="1" applyProtection="1">
      <alignment horizontal="justify" vertical="center" wrapText="1"/>
      <protection locked="0"/>
    </xf>
    <xf numFmtId="0" fontId="24" fillId="0" borderId="47" xfId="0" applyFont="1" applyBorder="1" applyAlignment="1" applyProtection="1">
      <alignment horizontal="justify" vertical="center" wrapText="1"/>
      <protection locked="0"/>
    </xf>
    <xf numFmtId="0" fontId="25" fillId="9"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14" fontId="20" fillId="0" borderId="21" xfId="0" applyNumberFormat="1"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44" xfId="0" applyFont="1" applyBorder="1" applyAlignment="1" applyProtection="1">
      <alignment horizontal="center" vertical="center" wrapText="1"/>
      <protection locked="0"/>
    </xf>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0"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0" fillId="6" borderId="27" xfId="0" applyFont="1" applyFill="1" applyBorder="1" applyAlignment="1" applyProtection="1">
      <alignment horizontal="justify" vertical="center" wrapText="1"/>
      <protection locked="0"/>
    </xf>
    <xf numFmtId="0" fontId="10" fillId="6" borderId="26" xfId="0" applyFont="1" applyFill="1" applyBorder="1" applyAlignment="1" applyProtection="1">
      <alignment horizontal="justify" vertical="center" wrapText="1"/>
      <protection locked="0"/>
    </xf>
    <xf numFmtId="0" fontId="10" fillId="6" borderId="27" xfId="0" applyFont="1" applyFill="1" applyBorder="1" applyAlignment="1" applyProtection="1">
      <alignment horizontal="center" vertical="center" wrapText="1"/>
      <protection locked="0"/>
    </xf>
    <xf numFmtId="0" fontId="10" fillId="6" borderId="26" xfId="0" applyFont="1" applyFill="1" applyBorder="1" applyAlignment="1" applyProtection="1">
      <alignment horizontal="center" vertical="center" wrapText="1"/>
      <protection locked="0"/>
    </xf>
    <xf numFmtId="0" fontId="8" fillId="0" borderId="27" xfId="0" applyFont="1" applyBorder="1" applyAlignment="1" applyProtection="1">
      <alignment horizontal="center"/>
      <protection locked="0"/>
    </xf>
    <xf numFmtId="0" fontId="8" fillId="0" borderId="51" xfId="0" applyFont="1" applyBorder="1" applyAlignment="1" applyProtection="1">
      <alignment horizontal="center"/>
      <protection locked="0"/>
    </xf>
    <xf numFmtId="0" fontId="8" fillId="0" borderId="27"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14" fontId="8" fillId="0" borderId="21"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4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7" xfId="0" applyFont="1" applyBorder="1" applyAlignment="1">
      <alignment horizontal="center" vertical="center" wrapText="1"/>
    </xf>
    <xf numFmtId="0" fontId="8" fillId="0" borderId="45" xfId="0" applyFont="1" applyBorder="1" applyAlignment="1" applyProtection="1">
      <alignment horizontal="center" vertical="center"/>
      <protection locked="0"/>
    </xf>
    <xf numFmtId="0" fontId="8" fillId="0" borderId="8"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8" fillId="0" borderId="47"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0" fontId="16" fillId="0" borderId="43"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0"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0" xfId="0" applyFont="1" applyFill="1" applyAlignment="1">
      <alignment horizontal="center" vertical="center"/>
    </xf>
    <xf numFmtId="0" fontId="10" fillId="3" borderId="35"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0" borderId="21" xfId="0" applyFont="1" applyBorder="1" applyAlignment="1">
      <alignment horizontal="center"/>
    </xf>
    <xf numFmtId="0" fontId="10" fillId="0" borderId="1" xfId="0" applyFont="1" applyBorder="1" applyAlignment="1">
      <alignment horizontal="center"/>
    </xf>
    <xf numFmtId="0" fontId="10" fillId="0" borderId="4" xfId="0" applyFont="1" applyBorder="1" applyAlignment="1">
      <alignment horizontal="center"/>
    </xf>
    <xf numFmtId="0" fontId="10" fillId="0" borderId="7" xfId="0" applyFont="1" applyBorder="1" applyAlignment="1">
      <alignment horizontal="center"/>
    </xf>
    <xf numFmtId="0" fontId="10" fillId="0" borderId="25" xfId="0" applyFont="1" applyBorder="1" applyAlignment="1">
      <alignment horizontal="center"/>
    </xf>
    <xf numFmtId="0" fontId="10" fillId="3" borderId="22" xfId="0" applyFont="1" applyFill="1" applyBorder="1" applyAlignment="1">
      <alignment horizontal="center"/>
    </xf>
    <xf numFmtId="0" fontId="10" fillId="3" borderId="11" xfId="0" applyFont="1" applyFill="1" applyBorder="1" applyAlignment="1">
      <alignment horizontal="center"/>
    </xf>
    <xf numFmtId="0" fontId="6" fillId="3" borderId="8"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52" xfId="0" applyFont="1" applyFill="1" applyBorder="1" applyAlignment="1">
      <alignment horizontal="center"/>
    </xf>
    <xf numFmtId="0" fontId="10" fillId="3" borderId="53" xfId="0" applyFont="1" applyFill="1" applyBorder="1" applyAlignment="1">
      <alignment horizontal="center"/>
    </xf>
    <xf numFmtId="0" fontId="10" fillId="3" borderId="54" xfId="0" applyFont="1" applyFill="1" applyBorder="1" applyAlignment="1">
      <alignment horizontal="center"/>
    </xf>
    <xf numFmtId="0" fontId="10" fillId="3" borderId="30" xfId="0" applyFont="1" applyFill="1" applyBorder="1" applyAlignment="1">
      <alignment horizontal="center"/>
    </xf>
    <xf numFmtId="0" fontId="10" fillId="3" borderId="29" xfId="0" applyFont="1" applyFill="1" applyBorder="1" applyAlignment="1">
      <alignment horizontal="center"/>
    </xf>
    <xf numFmtId="0" fontId="10" fillId="3" borderId="28" xfId="0" applyFont="1" applyFill="1" applyBorder="1" applyAlignment="1">
      <alignment horizontal="center"/>
    </xf>
    <xf numFmtId="0" fontId="17" fillId="0" borderId="20" xfId="0" applyFont="1" applyBorder="1" applyAlignment="1" applyProtection="1">
      <alignment horizontal="center" vertical="center" wrapText="1"/>
      <protection locked="0"/>
    </xf>
    <xf numFmtId="0" fontId="17" fillId="0" borderId="59" xfId="0" applyFont="1" applyBorder="1" applyAlignment="1">
      <alignment horizontal="center" vertical="center" wrapText="1"/>
    </xf>
  </cellXfs>
  <cellStyles count="1">
    <cellStyle name="Normal" xfId="0" builtinId="0"/>
  </cellStyles>
  <dxfs count="18">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353152</xdr:colOff>
      <xdr:row>0</xdr:row>
      <xdr:rowOff>99190</xdr:rowOff>
    </xdr:from>
    <xdr:to>
      <xdr:col>0</xdr:col>
      <xdr:colOff>1322615</xdr:colOff>
      <xdr:row>3</xdr:row>
      <xdr:rowOff>258064</xdr:rowOff>
    </xdr:to>
    <xdr:pic>
      <xdr:nvPicPr>
        <xdr:cNvPr id="3" name="Imagen 16">
          <a:extLst>
            <a:ext uri="{FF2B5EF4-FFF2-40B4-BE49-F238E27FC236}">
              <a16:creationId xmlns:a16="http://schemas.microsoft.com/office/drawing/2014/main" id="{7EDDE2C4-4EF6-4FC9-82F4-A52CBF331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152" y="99190"/>
          <a:ext cx="969463" cy="1179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271509</xdr:colOff>
      <xdr:row>0</xdr:row>
      <xdr:rowOff>71977</xdr:rowOff>
    </xdr:from>
    <xdr:to>
      <xdr:col>0</xdr:col>
      <xdr:colOff>1256673</xdr:colOff>
      <xdr:row>3</xdr:row>
      <xdr:rowOff>272143</xdr:rowOff>
    </xdr:to>
    <xdr:pic>
      <xdr:nvPicPr>
        <xdr:cNvPr id="3" name="Imagen 16">
          <a:extLst>
            <a:ext uri="{FF2B5EF4-FFF2-40B4-BE49-F238E27FC236}">
              <a16:creationId xmlns:a16="http://schemas.microsoft.com/office/drawing/2014/main" id="{44DD0384-4367-4338-A84D-D9FEF40CA1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509" y="71977"/>
          <a:ext cx="985164" cy="12207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Evaluacion%20a%20la%20Gesti&#243;n%202do%20monitoreo.xlsx" TargetMode="External"/><Relationship Id="rId1" Type="http://schemas.openxmlformats.org/officeDocument/2006/relationships/externalLinkPath" Target="file:///C:\Users\jeanp.pinzon\Downloads\Mapa%20de%20Riesgos%20de%20Corrupcion%202024%20Evaluacion%20a%20la%20Gesti&#243;n%202do%20monitore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243;n%202024%20-%20Instrucci&#243;n%20y%20Juzgamiento%202do%20monitoreo.xlsx" TargetMode="External"/><Relationship Id="rId1" Type="http://schemas.openxmlformats.org/officeDocument/2006/relationships/externalLinkPath" Target="file:///C:\Users\jeanp.pinzon\Downloads\Mapa%20de%20Riesgos%20de%20Corrupci&#243;n%202024%20-%20Instrucci&#243;n%20y%20Juzgamiento%202do%20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ENCUESTA DE IMPACTO - R1"/>
      <sheetName val="Datos"/>
      <sheetName val="R2"/>
      <sheetName val="ENCUESTA DE IMPACTO - R2"/>
    </sheetNames>
    <sheetDataSet>
      <sheetData sheetId="0"/>
      <sheetData sheetId="1"/>
      <sheetData sheetId="2">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 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3"/>
  <sheetViews>
    <sheetView showGridLines="0" tabSelected="1" view="pageBreakPreview" topLeftCell="V15" zoomScale="70" zoomScaleNormal="50" zoomScaleSheetLayoutView="70" workbookViewId="0">
      <selection activeCell="AF16" sqref="AF16:AF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22"/>
      <c r="B1" s="82" t="s">
        <v>0</v>
      </c>
      <c r="C1" s="83"/>
      <c r="D1" s="83"/>
      <c r="E1" s="83"/>
      <c r="F1" s="83"/>
      <c r="G1" s="83"/>
      <c r="H1" s="83"/>
      <c r="I1" s="83"/>
      <c r="J1" s="83"/>
      <c r="K1" s="83"/>
      <c r="L1" s="83"/>
      <c r="M1" s="83"/>
      <c r="N1" s="83"/>
      <c r="O1" s="83"/>
      <c r="P1" s="83"/>
      <c r="Q1" s="83"/>
      <c r="R1" s="83"/>
      <c r="S1" s="83"/>
      <c r="T1" s="83"/>
      <c r="U1" s="83"/>
      <c r="V1" s="83"/>
      <c r="W1" s="83"/>
      <c r="X1" s="83"/>
      <c r="Y1" s="83"/>
      <c r="Z1" s="83"/>
      <c r="AA1" s="83"/>
      <c r="AB1" s="83"/>
      <c r="AC1" s="84"/>
      <c r="AD1" s="80" t="s">
        <v>1</v>
      </c>
      <c r="AE1" s="81"/>
      <c r="AF1" s="81"/>
      <c r="AG1" s="45" t="s">
        <v>2</v>
      </c>
      <c r="AH1" s="1"/>
      <c r="AI1" s="1"/>
      <c r="AJ1" s="1"/>
    </row>
    <row r="2" spans="1:36" ht="27" customHeight="1" thickBot="1" x14ac:dyDescent="0.3">
      <c r="A2" s="122"/>
      <c r="B2" s="85"/>
      <c r="C2" s="86"/>
      <c r="D2" s="86"/>
      <c r="E2" s="86"/>
      <c r="F2" s="86"/>
      <c r="G2" s="86"/>
      <c r="H2" s="86"/>
      <c r="I2" s="86"/>
      <c r="J2" s="86"/>
      <c r="K2" s="86"/>
      <c r="L2" s="86"/>
      <c r="M2" s="86"/>
      <c r="N2" s="86"/>
      <c r="O2" s="86"/>
      <c r="P2" s="86"/>
      <c r="Q2" s="86"/>
      <c r="R2" s="86"/>
      <c r="S2" s="86"/>
      <c r="T2" s="86"/>
      <c r="U2" s="86"/>
      <c r="V2" s="86"/>
      <c r="W2" s="86"/>
      <c r="X2" s="86"/>
      <c r="Y2" s="86"/>
      <c r="Z2" s="86"/>
      <c r="AA2" s="86"/>
      <c r="AB2" s="86"/>
      <c r="AC2" s="87"/>
      <c r="AD2" s="80" t="s">
        <v>3</v>
      </c>
      <c r="AE2" s="81"/>
      <c r="AF2" s="81"/>
      <c r="AG2" s="46" t="s">
        <v>4</v>
      </c>
      <c r="AH2" s="1"/>
      <c r="AI2" s="1"/>
      <c r="AJ2" s="1"/>
    </row>
    <row r="3" spans="1:36" ht="27" customHeight="1" x14ac:dyDescent="0.25">
      <c r="A3" s="122"/>
      <c r="B3" s="82" t="s">
        <v>5</v>
      </c>
      <c r="C3" s="83"/>
      <c r="D3" s="83"/>
      <c r="E3" s="83"/>
      <c r="F3" s="83"/>
      <c r="G3" s="83"/>
      <c r="H3" s="83"/>
      <c r="I3" s="83"/>
      <c r="J3" s="83"/>
      <c r="K3" s="83"/>
      <c r="L3" s="83"/>
      <c r="M3" s="83"/>
      <c r="N3" s="83"/>
      <c r="O3" s="83"/>
      <c r="P3" s="83"/>
      <c r="Q3" s="83"/>
      <c r="R3" s="83"/>
      <c r="S3" s="83"/>
      <c r="T3" s="83"/>
      <c r="U3" s="83"/>
      <c r="V3" s="83"/>
      <c r="W3" s="83"/>
      <c r="X3" s="83"/>
      <c r="Y3" s="83"/>
      <c r="Z3" s="83"/>
      <c r="AA3" s="83"/>
      <c r="AB3" s="83"/>
      <c r="AC3" s="84"/>
      <c r="AD3" s="80" t="s">
        <v>6</v>
      </c>
      <c r="AE3" s="81"/>
      <c r="AF3" s="81"/>
      <c r="AG3" s="45" t="s">
        <v>7</v>
      </c>
      <c r="AH3" s="1"/>
      <c r="AI3" s="1"/>
      <c r="AJ3" s="1"/>
    </row>
    <row r="4" spans="1:36" ht="27" customHeight="1" thickBot="1" x14ac:dyDescent="0.3">
      <c r="A4" s="122"/>
      <c r="B4" s="85"/>
      <c r="C4" s="86"/>
      <c r="D4" s="86"/>
      <c r="E4" s="86"/>
      <c r="F4" s="86"/>
      <c r="G4" s="86"/>
      <c r="H4" s="86"/>
      <c r="I4" s="86"/>
      <c r="J4" s="86"/>
      <c r="K4" s="86"/>
      <c r="L4" s="86"/>
      <c r="M4" s="86"/>
      <c r="N4" s="86"/>
      <c r="O4" s="86"/>
      <c r="P4" s="86"/>
      <c r="Q4" s="86"/>
      <c r="R4" s="86"/>
      <c r="S4" s="86"/>
      <c r="T4" s="86"/>
      <c r="U4" s="86"/>
      <c r="V4" s="86"/>
      <c r="W4" s="86"/>
      <c r="X4" s="86"/>
      <c r="Y4" s="86"/>
      <c r="Z4" s="86"/>
      <c r="AA4" s="86"/>
      <c r="AB4" s="86"/>
      <c r="AC4" s="87"/>
      <c r="AD4" s="80" t="s">
        <v>8</v>
      </c>
      <c r="AE4" s="81"/>
      <c r="AF4" s="81"/>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9</v>
      </c>
      <c r="B6" s="123" t="s">
        <v>10</v>
      </c>
      <c r="C6" s="124"/>
      <c r="D6" s="124"/>
      <c r="E6" s="124"/>
      <c r="F6" s="124"/>
      <c r="G6" s="124"/>
      <c r="H6" s="125"/>
      <c r="I6" s="16"/>
      <c r="J6" s="22"/>
      <c r="K6" s="25" t="s">
        <v>11</v>
      </c>
      <c r="L6" s="24"/>
      <c r="M6" s="97">
        <v>45321</v>
      </c>
      <c r="N6" s="98"/>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12</v>
      </c>
      <c r="B8" s="77" t="s">
        <v>13</v>
      </c>
      <c r="C8" s="78"/>
      <c r="D8" s="78"/>
      <c r="E8" s="78"/>
      <c r="F8" s="78"/>
      <c r="G8" s="78"/>
      <c r="H8" s="78"/>
      <c r="I8" s="79"/>
      <c r="J8" s="16"/>
      <c r="K8" s="20"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18</v>
      </c>
      <c r="B9" s="77" t="s">
        <v>19</v>
      </c>
      <c r="C9" s="78"/>
      <c r="D9" s="78"/>
      <c r="E9" s="78"/>
      <c r="F9" s="78"/>
      <c r="G9" s="78"/>
      <c r="H9" s="78"/>
      <c r="I9" s="79"/>
      <c r="J9" s="16"/>
      <c r="K9" s="50" t="s">
        <v>20</v>
      </c>
      <c r="L9" s="21"/>
      <c r="M9" s="51"/>
      <c r="N9" s="52"/>
      <c r="O9" s="50"/>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26" t="s">
        <v>21</v>
      </c>
      <c r="B12" s="127"/>
      <c r="C12" s="127"/>
      <c r="D12" s="128"/>
      <c r="E12" s="129" t="s">
        <v>22</v>
      </c>
      <c r="F12" s="130"/>
      <c r="G12" s="130"/>
      <c r="H12" s="130"/>
      <c r="I12" s="130"/>
      <c r="J12" s="130"/>
      <c r="K12" s="130"/>
      <c r="L12" s="130"/>
      <c r="M12" s="130"/>
      <c r="N12" s="130"/>
      <c r="O12" s="130"/>
      <c r="P12" s="130"/>
      <c r="Q12" s="130"/>
      <c r="R12" s="130"/>
      <c r="S12" s="130"/>
      <c r="T12" s="130"/>
      <c r="U12" s="130"/>
      <c r="V12" s="130"/>
      <c r="W12" s="130"/>
      <c r="X12" s="131"/>
      <c r="Y12" s="33"/>
      <c r="Z12" s="88" t="s">
        <v>23</v>
      </c>
      <c r="AA12" s="171"/>
      <c r="AB12" s="171"/>
      <c r="AC12" s="171"/>
      <c r="AD12" s="89"/>
      <c r="AE12" s="1"/>
      <c r="AF12" s="88" t="s">
        <v>24</v>
      </c>
      <c r="AG12" s="89"/>
      <c r="AH12" s="1"/>
      <c r="AI12" s="1"/>
      <c r="AJ12" s="1"/>
    </row>
    <row r="13" spans="1:36" x14ac:dyDescent="0.25">
      <c r="A13" s="132" t="s">
        <v>25</v>
      </c>
      <c r="B13" s="113" t="s">
        <v>26</v>
      </c>
      <c r="C13" s="113" t="s">
        <v>27</v>
      </c>
      <c r="D13" s="144" t="s">
        <v>28</v>
      </c>
      <c r="E13" s="169" t="s">
        <v>29</v>
      </c>
      <c r="F13" s="170"/>
      <c r="G13" s="170"/>
      <c r="H13" s="170"/>
      <c r="I13" s="134" t="s">
        <v>30</v>
      </c>
      <c r="J13" s="135"/>
      <c r="K13" s="135"/>
      <c r="L13" s="135"/>
      <c r="M13" s="135"/>
      <c r="N13" s="135"/>
      <c r="O13" s="135"/>
      <c r="P13" s="135"/>
      <c r="Q13" s="135"/>
      <c r="R13" s="27"/>
      <c r="S13" s="27"/>
      <c r="T13" s="134" t="s">
        <v>31</v>
      </c>
      <c r="U13" s="135"/>
      <c r="V13" s="135"/>
      <c r="W13" s="135"/>
      <c r="X13" s="136"/>
      <c r="Y13" s="33"/>
      <c r="Z13" s="90"/>
      <c r="AA13" s="172"/>
      <c r="AB13" s="172"/>
      <c r="AC13" s="172"/>
      <c r="AD13" s="91"/>
      <c r="AE13" s="1"/>
      <c r="AF13" s="90"/>
      <c r="AG13" s="91"/>
      <c r="AH13" s="2"/>
      <c r="AI13" s="2"/>
      <c r="AJ13" s="2"/>
    </row>
    <row r="14" spans="1:36" ht="32.25" customHeight="1" thickBot="1" x14ac:dyDescent="0.3">
      <c r="A14" s="132"/>
      <c r="B14" s="113"/>
      <c r="C14" s="113"/>
      <c r="D14" s="144"/>
      <c r="E14" s="137" t="s">
        <v>32</v>
      </c>
      <c r="F14" s="138"/>
      <c r="G14" s="138"/>
      <c r="H14" s="138"/>
      <c r="I14" s="139" t="s">
        <v>33</v>
      </c>
      <c r="J14" s="140" t="s">
        <v>34</v>
      </c>
      <c r="K14" s="140" t="s">
        <v>35</v>
      </c>
      <c r="L14" s="141" t="s">
        <v>36</v>
      </c>
      <c r="M14" s="113" t="s">
        <v>37</v>
      </c>
      <c r="N14" s="143" t="s">
        <v>38</v>
      </c>
      <c r="O14" s="107" t="s">
        <v>39</v>
      </c>
      <c r="P14" s="113" t="s">
        <v>40</v>
      </c>
      <c r="Q14" s="107" t="s">
        <v>41</v>
      </c>
      <c r="R14" s="107" t="s">
        <v>42</v>
      </c>
      <c r="S14" s="30"/>
      <c r="T14" s="114" t="s">
        <v>43</v>
      </c>
      <c r="U14" s="113" t="s">
        <v>44</v>
      </c>
      <c r="V14" s="107" t="s">
        <v>45</v>
      </c>
      <c r="W14" s="113" t="s">
        <v>46</v>
      </c>
      <c r="X14" s="144"/>
      <c r="Y14" s="40"/>
      <c r="Z14" s="92"/>
      <c r="AA14" s="173"/>
      <c r="AB14" s="173"/>
      <c r="AC14" s="173"/>
      <c r="AD14" s="93"/>
      <c r="AE14" s="2"/>
      <c r="AF14" s="92"/>
      <c r="AG14" s="93"/>
      <c r="AH14" s="2"/>
      <c r="AI14" s="1"/>
      <c r="AJ14" s="2"/>
    </row>
    <row r="15" spans="1:36" ht="74.25" customHeight="1" x14ac:dyDescent="0.25">
      <c r="A15" s="133"/>
      <c r="B15" s="107"/>
      <c r="C15" s="107"/>
      <c r="D15" s="168"/>
      <c r="E15" s="34" t="s">
        <v>47</v>
      </c>
      <c r="F15" s="32" t="s">
        <v>48</v>
      </c>
      <c r="G15" s="3"/>
      <c r="H15" s="4" t="s">
        <v>49</v>
      </c>
      <c r="I15" s="114"/>
      <c r="J15" s="140"/>
      <c r="K15" s="140"/>
      <c r="L15" s="142"/>
      <c r="M15" s="113"/>
      <c r="N15" s="108"/>
      <c r="O15" s="108"/>
      <c r="P15" s="113"/>
      <c r="Q15" s="108"/>
      <c r="R15" s="108"/>
      <c r="S15" s="31"/>
      <c r="T15" s="115"/>
      <c r="U15" s="113"/>
      <c r="V15" s="108"/>
      <c r="W15" s="28" t="s">
        <v>50</v>
      </c>
      <c r="X15" s="35" t="s">
        <v>51</v>
      </c>
      <c r="Y15" s="40"/>
      <c r="Z15" s="43" t="s">
        <v>52</v>
      </c>
      <c r="AA15" s="29" t="s">
        <v>53</v>
      </c>
      <c r="AB15" s="29" t="s">
        <v>54</v>
      </c>
      <c r="AC15" s="29" t="s">
        <v>55</v>
      </c>
      <c r="AD15" s="44" t="s">
        <v>56</v>
      </c>
      <c r="AE15" s="2"/>
      <c r="AF15" s="29" t="s">
        <v>57</v>
      </c>
      <c r="AG15" s="29" t="s">
        <v>58</v>
      </c>
      <c r="AH15" s="2"/>
      <c r="AI15" s="1"/>
      <c r="AJ15" s="2"/>
    </row>
    <row r="16" spans="1:36" ht="100.5" customHeight="1" x14ac:dyDescent="0.25">
      <c r="A16" s="145">
        <v>1</v>
      </c>
      <c r="B16" s="116" t="s">
        <v>59</v>
      </c>
      <c r="C16" s="147" t="s">
        <v>60</v>
      </c>
      <c r="D16" s="147" t="s">
        <v>61</v>
      </c>
      <c r="E16" s="150" t="s">
        <v>62</v>
      </c>
      <c r="F16" s="153" t="s">
        <v>63</v>
      </c>
      <c r="G16" s="99" t="str">
        <f>+CONCATENATE(E16," - ",F16)</f>
        <v>MUY BAJA - MODERADO</v>
      </c>
      <c r="H16" s="155" t="str">
        <f>+VLOOKUP(G16,Datos!D3:E17,2,FALSE)</f>
        <v>MODERADO</v>
      </c>
      <c r="I16" s="158" t="s">
        <v>64</v>
      </c>
      <c r="J16" s="5" t="s">
        <v>65</v>
      </c>
      <c r="K16" s="6" t="s">
        <v>66</v>
      </c>
      <c r="L16" s="7">
        <f>IF(K16="ASIGNADO",15,IF(K16="NO ASIGNADO",0,""))</f>
        <v>15</v>
      </c>
      <c r="M16" s="160">
        <f>SUM(L16:L22)</f>
        <v>100</v>
      </c>
      <c r="N16" s="162" t="s">
        <v>67</v>
      </c>
      <c r="O16" s="112">
        <f>IF(O19="DÉBIL",0,IF(O19="MODERADO",50,IF(O19="FUERTE",100,"")))</f>
        <v>100</v>
      </c>
      <c r="P16" s="109" t="str">
        <f>IF(AND(M19="FUERTE",N16="FUERTE (SIEMPRE SE EJECUTA)"),"NO","SÍ")</f>
        <v>NO</v>
      </c>
      <c r="Q16" s="195" t="s">
        <v>68</v>
      </c>
      <c r="R16" s="102" t="str">
        <f>IF(AND(E16="MUY BAJA",Q19=2),"MUY BAJA",IF(AND(E16="BAJA",Q19=2),"MUY BAJA",IF(AND(E16="MEDIA",Q19=2),"MUY BAJA",IF(AND(E16="ALTA",Q19=2),"BAJA",IF(AND(E16="MUY ALTA",Q19=2),"MEDIA",IF(AND(E16="MUY BAJA",Q19=1),"MUY BAJA",IF(AND(E16="BAJA",Q19=1),"MUY BAJA",IF(AND(E16="MEDIA",Q19=1),"BAJA",IF(AND(E16="ALTA",Q19=1),"MEDIA",IF(AND(E16="MUY ALTA",Q19=1),"ALTA",E16))))))))))</f>
        <v>MUY BAJA</v>
      </c>
      <c r="S16" s="99" t="str">
        <f>+CONCATENATE(R16," - ",F16)</f>
        <v>MUY BAJA - MODERADO</v>
      </c>
      <c r="T16" s="155" t="str">
        <f>+VLOOKUP(S16,Datos!$D$3:$E$17,2,FALSE)</f>
        <v>MODERADO</v>
      </c>
      <c r="U16" s="196" t="s">
        <v>69</v>
      </c>
      <c r="V16" s="174" t="s">
        <v>70</v>
      </c>
      <c r="W16" s="116" t="s">
        <v>71</v>
      </c>
      <c r="X16" s="105" t="s">
        <v>72</v>
      </c>
      <c r="Y16" s="41"/>
      <c r="Z16" s="119" t="s">
        <v>73</v>
      </c>
      <c r="AA16" s="183" t="s">
        <v>74</v>
      </c>
      <c r="AB16" s="180" t="s">
        <v>75</v>
      </c>
      <c r="AC16" s="180" t="s">
        <v>76</v>
      </c>
      <c r="AD16" s="186" t="s">
        <v>77</v>
      </c>
      <c r="AE16" s="1"/>
      <c r="AF16" s="94" t="s">
        <v>78</v>
      </c>
      <c r="AG16" s="322" t="s">
        <v>79</v>
      </c>
      <c r="AH16" s="1"/>
      <c r="AI16" s="1"/>
      <c r="AJ16" s="1"/>
    </row>
    <row r="17" spans="1:36" ht="100.5" customHeight="1" x14ac:dyDescent="0.25">
      <c r="A17" s="145"/>
      <c r="B17" s="117"/>
      <c r="C17" s="148"/>
      <c r="D17" s="148"/>
      <c r="E17" s="151"/>
      <c r="F17" s="153"/>
      <c r="G17" s="100"/>
      <c r="H17" s="156"/>
      <c r="I17" s="158"/>
      <c r="J17" s="8" t="s">
        <v>80</v>
      </c>
      <c r="K17" s="9" t="s">
        <v>81</v>
      </c>
      <c r="L17" s="10">
        <f>IF(K17="ADECUADO",15,IF(K17="INADECUADO",0,""))</f>
        <v>15</v>
      </c>
      <c r="M17" s="161"/>
      <c r="N17" s="163"/>
      <c r="O17" s="112"/>
      <c r="P17" s="110"/>
      <c r="Q17" s="195"/>
      <c r="R17" s="103"/>
      <c r="S17" s="100"/>
      <c r="T17" s="156"/>
      <c r="U17" s="197"/>
      <c r="V17" s="175"/>
      <c r="W17" s="117"/>
      <c r="X17" s="106"/>
      <c r="Y17" s="41"/>
      <c r="Z17" s="120"/>
      <c r="AA17" s="184"/>
      <c r="AB17" s="180"/>
      <c r="AC17" s="180"/>
      <c r="AD17" s="186"/>
      <c r="AE17" s="1"/>
      <c r="AF17" s="95"/>
      <c r="AG17" s="188"/>
      <c r="AH17" s="1"/>
      <c r="AI17" s="1"/>
      <c r="AJ17" s="1"/>
    </row>
    <row r="18" spans="1:36" ht="100.5" customHeight="1" x14ac:dyDescent="0.25">
      <c r="A18" s="145"/>
      <c r="B18" s="117"/>
      <c r="C18" s="148"/>
      <c r="D18" s="148"/>
      <c r="E18" s="151"/>
      <c r="F18" s="153"/>
      <c r="G18" s="100"/>
      <c r="H18" s="156"/>
      <c r="I18" s="158"/>
      <c r="J18" s="11" t="s">
        <v>82</v>
      </c>
      <c r="K18" s="9" t="s">
        <v>83</v>
      </c>
      <c r="L18" s="10">
        <f>IF(K18="OPORTUNA",15,IF(K18="INOPORTUNA",0,""))</f>
        <v>15</v>
      </c>
      <c r="M18" s="161"/>
      <c r="N18" s="163"/>
      <c r="O18" s="112"/>
      <c r="P18" s="110"/>
      <c r="Q18" s="12" t="s">
        <v>84</v>
      </c>
      <c r="R18" s="103"/>
      <c r="S18" s="100"/>
      <c r="T18" s="156"/>
      <c r="U18" s="197"/>
      <c r="V18" s="175"/>
      <c r="W18" s="117"/>
      <c r="X18" s="106"/>
      <c r="Y18" s="41"/>
      <c r="Z18" s="120"/>
      <c r="AA18" s="184"/>
      <c r="AB18" s="180"/>
      <c r="AC18" s="180"/>
      <c r="AD18" s="186"/>
      <c r="AE18" s="1"/>
      <c r="AF18" s="95"/>
      <c r="AG18" s="188"/>
      <c r="AH18" s="1"/>
      <c r="AI18" s="1"/>
      <c r="AJ18" s="1"/>
    </row>
    <row r="19" spans="1:36" ht="100.5" customHeight="1" x14ac:dyDescent="0.25">
      <c r="A19" s="145"/>
      <c r="B19" s="117"/>
      <c r="C19" s="148"/>
      <c r="D19" s="148"/>
      <c r="E19" s="151"/>
      <c r="F19" s="153"/>
      <c r="G19" s="100"/>
      <c r="H19" s="156"/>
      <c r="I19" s="158"/>
      <c r="J19" s="8" t="s">
        <v>85</v>
      </c>
      <c r="K19" s="9" t="s">
        <v>86</v>
      </c>
      <c r="L19" s="10">
        <f>IF(K19="PREVENIR",15,IF(K19="DETECTAR",10,IF(K19="NO ES UN CONTROL",0,"")))</f>
        <v>15</v>
      </c>
      <c r="M19" s="165" t="str">
        <f>IF(M16&lt;86,"DÉBIL",IF(M16&lt;96,"MODERADO",IF(M16&lt;101,"FUERTE","")))</f>
        <v>FUERTE</v>
      </c>
      <c r="N19" s="163"/>
      <c r="O19" s="190" t="str">
        <f>IF(AND(M19="FUERTE",N16="FUERTE (SIEMPRE SE EJECUTA)"),"FUERTE",IF(OR(M19="DÉBIL",N16="DÉBIL (NO SE EJECUTA)"),"DÉBIL",IF(OR(M19="MODERADO",N16="MODERADO (ALGUNAS VECES)"),"MODERADO")))</f>
        <v>FUERTE</v>
      </c>
      <c r="P19" s="110"/>
      <c r="Q19" s="192">
        <f>IF(AND($O$19="FUERTE",$Q$16="DIRECTAMENTE"),2,IF(AND($O$19="FUERTE",$Q$16="DIRECTAMENTE"),2,IF(AND($O$19="FUERTE",$Q$16="DIRECTAMENTE"),2,IF(AND($O$19="FUERTE",$Q$16="NO DISMINUYE"),0,IF(AND($O$19="MODERADO",$Q$16="DIRECTAMENTE"),1,IF(AND($O$19="MODERADO",$Q$16="DIRECTAMENTE"),1,IF(AND($O$19="MODERADO",$Q$16="DIRECTAMENTE"),1,IF(AND($O$19="MODERADO",$Q$16="NO DISMINUYE"),0,"N/A"))))))))</f>
        <v>2</v>
      </c>
      <c r="R19" s="103"/>
      <c r="S19" s="100"/>
      <c r="T19" s="156"/>
      <c r="U19" s="197"/>
      <c r="V19" s="176" t="s">
        <v>87</v>
      </c>
      <c r="W19" s="117"/>
      <c r="X19" s="176" t="s">
        <v>88</v>
      </c>
      <c r="Y19" s="42"/>
      <c r="Z19" s="120"/>
      <c r="AA19" s="184"/>
      <c r="AB19" s="180"/>
      <c r="AC19" s="180"/>
      <c r="AD19" s="186"/>
      <c r="AE19" s="1"/>
      <c r="AF19" s="95"/>
      <c r="AG19" s="188"/>
      <c r="AH19" s="1"/>
      <c r="AI19" s="1"/>
      <c r="AJ19" s="1"/>
    </row>
    <row r="20" spans="1:36" ht="100.5" customHeight="1" x14ac:dyDescent="0.25">
      <c r="A20" s="145"/>
      <c r="B20" s="117"/>
      <c r="C20" s="148"/>
      <c r="D20" s="148"/>
      <c r="E20" s="151"/>
      <c r="F20" s="153"/>
      <c r="G20" s="100"/>
      <c r="H20" s="156"/>
      <c r="I20" s="158"/>
      <c r="J20" s="8" t="s">
        <v>89</v>
      </c>
      <c r="K20" s="9" t="s">
        <v>90</v>
      </c>
      <c r="L20" s="10">
        <f>IF(K20="CONFIABLE",15,IF(K20="NO CONFIABLE",0,""))</f>
        <v>15</v>
      </c>
      <c r="M20" s="166"/>
      <c r="N20" s="163"/>
      <c r="O20" s="190"/>
      <c r="P20" s="110"/>
      <c r="Q20" s="193"/>
      <c r="R20" s="103"/>
      <c r="S20" s="100"/>
      <c r="T20" s="156"/>
      <c r="U20" s="197"/>
      <c r="V20" s="177"/>
      <c r="W20" s="117"/>
      <c r="X20" s="177"/>
      <c r="Y20" s="42"/>
      <c r="Z20" s="120"/>
      <c r="AA20" s="184"/>
      <c r="AB20" s="180"/>
      <c r="AC20" s="180"/>
      <c r="AD20" s="186"/>
      <c r="AE20" s="1"/>
      <c r="AF20" s="95"/>
      <c r="AG20" s="188"/>
      <c r="AH20" s="1"/>
      <c r="AI20" s="1"/>
      <c r="AJ20" s="1"/>
    </row>
    <row r="21" spans="1:36" ht="100.5" customHeight="1" x14ac:dyDescent="0.25">
      <c r="A21" s="145"/>
      <c r="B21" s="117"/>
      <c r="C21" s="148"/>
      <c r="D21" s="148"/>
      <c r="E21" s="151"/>
      <c r="F21" s="153"/>
      <c r="G21" s="100"/>
      <c r="H21" s="156"/>
      <c r="I21" s="158"/>
      <c r="J21" s="8" t="s">
        <v>91</v>
      </c>
      <c r="K21" s="9" t="s">
        <v>92</v>
      </c>
      <c r="L21" s="10">
        <f>IF(K21="SE INVESTIGAN Y SE RESUELVEN OPORTUNAMENTE",15,IF(K21="NO SE INVESTIGAN Y SE RESUELVEN OPORTUNAMENTE",0,""))</f>
        <v>15</v>
      </c>
      <c r="M21" s="166"/>
      <c r="N21" s="163"/>
      <c r="O21" s="190"/>
      <c r="P21" s="110"/>
      <c r="Q21" s="193"/>
      <c r="R21" s="103"/>
      <c r="S21" s="100"/>
      <c r="T21" s="156"/>
      <c r="U21" s="197"/>
      <c r="V21" s="178" t="s">
        <v>93</v>
      </c>
      <c r="W21" s="117"/>
      <c r="X21" s="105" t="s">
        <v>94</v>
      </c>
      <c r="Y21" s="41"/>
      <c r="Z21" s="120"/>
      <c r="AA21" s="184"/>
      <c r="AB21" s="180"/>
      <c r="AC21" s="180"/>
      <c r="AD21" s="186"/>
      <c r="AE21" s="1"/>
      <c r="AF21" s="95"/>
      <c r="AG21" s="188"/>
      <c r="AH21" s="1"/>
      <c r="AI21" s="1"/>
      <c r="AJ21" s="1"/>
    </row>
    <row r="22" spans="1:36" ht="100.5" customHeight="1" x14ac:dyDescent="0.25">
      <c r="A22" s="146"/>
      <c r="B22" s="118"/>
      <c r="C22" s="149"/>
      <c r="D22" s="149"/>
      <c r="E22" s="152"/>
      <c r="F22" s="154"/>
      <c r="G22" s="101"/>
      <c r="H22" s="157"/>
      <c r="I22" s="159"/>
      <c r="J22" s="36" t="s">
        <v>95</v>
      </c>
      <c r="K22" s="37" t="s">
        <v>96</v>
      </c>
      <c r="L22" s="38">
        <f>IF(K22="COMPLETA",10,IF(K22="INCOMPLETA",5,IF(K22="NO EXISTE",0,"")))</f>
        <v>10</v>
      </c>
      <c r="M22" s="167"/>
      <c r="N22" s="164"/>
      <c r="O22" s="191"/>
      <c r="P22" s="111"/>
      <c r="Q22" s="194"/>
      <c r="R22" s="104"/>
      <c r="S22" s="101"/>
      <c r="T22" s="157"/>
      <c r="U22" s="198"/>
      <c r="V22" s="179"/>
      <c r="W22" s="118"/>
      <c r="X22" s="182"/>
      <c r="Y22" s="41"/>
      <c r="Z22" s="121"/>
      <c r="AA22" s="185"/>
      <c r="AB22" s="181"/>
      <c r="AC22" s="181"/>
      <c r="AD22" s="187"/>
      <c r="AE22" s="1"/>
      <c r="AF22" s="96"/>
      <c r="AG22" s="188"/>
      <c r="AH22" s="1"/>
      <c r="AI22" s="1"/>
      <c r="AJ22" s="1"/>
    </row>
    <row r="23" spans="1:36" x14ac:dyDescent="0.25">
      <c r="AG23" s="189"/>
    </row>
  </sheetData>
  <dataConsolidate/>
  <mergeCells count="72">
    <mergeCell ref="AG16:AG23"/>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17" priority="12" operator="containsText" text="EXTREMO">
      <formula>NOT(ISERROR(SEARCH("EXTREMO",H16)))</formula>
    </cfRule>
    <cfRule type="containsText" dxfId="16" priority="13" operator="containsText" text="ALTO">
      <formula>NOT(ISERROR(SEARCH("ALTO",H16)))</formula>
    </cfRule>
    <cfRule type="containsText" dxfId="15" priority="14"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0798-EE33-4097-A336-A518D80D9B59}">
  <dimension ref="A1:AJ22"/>
  <sheetViews>
    <sheetView topLeftCell="V1" zoomScale="70" zoomScaleNormal="70" workbookViewId="0">
      <selection activeCell="N16" sqref="N16:N22"/>
    </sheetView>
  </sheetViews>
  <sheetFormatPr baseColWidth="10" defaultColWidth="11.42578125" defaultRowHeight="15" x14ac:dyDescent="0.25"/>
  <cols>
    <col min="1" max="1" width="36.85546875" customWidth="1"/>
    <col min="2" max="4" width="32.5703125" customWidth="1"/>
    <col min="5" max="7" width="20.85546875" customWidth="1"/>
    <col min="8" max="8" width="25.42578125" customWidth="1"/>
    <col min="9" max="9" width="59.140625" customWidth="1"/>
    <col min="10" max="10" width="53.7109375" customWidth="1"/>
    <col min="11" max="11" width="24.5703125" customWidth="1"/>
    <col min="13" max="15" width="24.5703125" customWidth="1"/>
    <col min="16" max="16" width="19.7109375" customWidth="1"/>
    <col min="17"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27" customHeight="1" x14ac:dyDescent="0.25">
      <c r="A1" s="122"/>
      <c r="B1" s="82" t="s">
        <v>0</v>
      </c>
      <c r="C1" s="83"/>
      <c r="D1" s="83"/>
      <c r="E1" s="83"/>
      <c r="F1" s="83"/>
      <c r="G1" s="83"/>
      <c r="H1" s="83"/>
      <c r="I1" s="83"/>
      <c r="J1" s="83"/>
      <c r="K1" s="83"/>
      <c r="L1" s="83"/>
      <c r="M1" s="83"/>
      <c r="N1" s="83"/>
      <c r="O1" s="83"/>
      <c r="P1" s="83"/>
      <c r="Q1" s="83"/>
      <c r="R1" s="83"/>
      <c r="S1" s="83"/>
      <c r="T1" s="83"/>
      <c r="U1" s="83"/>
      <c r="V1" s="83"/>
      <c r="W1" s="83"/>
      <c r="X1" s="83"/>
      <c r="Y1" s="83"/>
      <c r="Z1" s="83"/>
      <c r="AA1" s="83"/>
      <c r="AB1" s="83"/>
      <c r="AC1" s="84"/>
      <c r="AD1" s="80" t="s">
        <v>1</v>
      </c>
      <c r="AE1" s="81"/>
      <c r="AF1" s="81"/>
      <c r="AG1" s="45" t="s">
        <v>2</v>
      </c>
      <c r="AH1" s="1"/>
      <c r="AI1" s="1"/>
      <c r="AJ1" s="1"/>
    </row>
    <row r="2" spans="1:36" ht="27" customHeight="1" thickBot="1" x14ac:dyDescent="0.3">
      <c r="A2" s="122"/>
      <c r="B2" s="85"/>
      <c r="C2" s="86"/>
      <c r="D2" s="86"/>
      <c r="E2" s="86"/>
      <c r="F2" s="86"/>
      <c r="G2" s="86"/>
      <c r="H2" s="86"/>
      <c r="I2" s="86"/>
      <c r="J2" s="86"/>
      <c r="K2" s="86"/>
      <c r="L2" s="86"/>
      <c r="M2" s="86"/>
      <c r="N2" s="86"/>
      <c r="O2" s="86"/>
      <c r="P2" s="86"/>
      <c r="Q2" s="86"/>
      <c r="R2" s="86"/>
      <c r="S2" s="86"/>
      <c r="T2" s="86"/>
      <c r="U2" s="86"/>
      <c r="V2" s="86"/>
      <c r="W2" s="86"/>
      <c r="X2" s="86"/>
      <c r="Y2" s="86"/>
      <c r="Z2" s="86"/>
      <c r="AA2" s="86"/>
      <c r="AB2" s="86"/>
      <c r="AC2" s="87"/>
      <c r="AD2" s="80" t="s">
        <v>3</v>
      </c>
      <c r="AE2" s="81"/>
      <c r="AF2" s="81"/>
      <c r="AG2" s="46" t="s">
        <v>4</v>
      </c>
      <c r="AH2" s="1"/>
      <c r="AI2" s="1"/>
      <c r="AJ2" s="1"/>
    </row>
    <row r="3" spans="1:36" ht="27" customHeight="1" x14ac:dyDescent="0.25">
      <c r="A3" s="122"/>
      <c r="B3" s="82" t="s">
        <v>5</v>
      </c>
      <c r="C3" s="83"/>
      <c r="D3" s="83"/>
      <c r="E3" s="83"/>
      <c r="F3" s="83"/>
      <c r="G3" s="83"/>
      <c r="H3" s="83"/>
      <c r="I3" s="83"/>
      <c r="J3" s="83"/>
      <c r="K3" s="83"/>
      <c r="L3" s="83"/>
      <c r="M3" s="83"/>
      <c r="N3" s="83"/>
      <c r="O3" s="83"/>
      <c r="P3" s="83"/>
      <c r="Q3" s="83"/>
      <c r="R3" s="83"/>
      <c r="S3" s="83"/>
      <c r="T3" s="83"/>
      <c r="U3" s="83"/>
      <c r="V3" s="83"/>
      <c r="W3" s="83"/>
      <c r="X3" s="83"/>
      <c r="Y3" s="83"/>
      <c r="Z3" s="83"/>
      <c r="AA3" s="83"/>
      <c r="AB3" s="83"/>
      <c r="AC3" s="84"/>
      <c r="AD3" s="80" t="s">
        <v>6</v>
      </c>
      <c r="AE3" s="81"/>
      <c r="AF3" s="81"/>
      <c r="AG3" s="45" t="s">
        <v>7</v>
      </c>
      <c r="AH3" s="1"/>
      <c r="AI3" s="1"/>
      <c r="AJ3" s="1"/>
    </row>
    <row r="4" spans="1:36" ht="27" customHeight="1" thickBot="1" x14ac:dyDescent="0.3">
      <c r="A4" s="122"/>
      <c r="B4" s="85"/>
      <c r="C4" s="86"/>
      <c r="D4" s="86"/>
      <c r="E4" s="86"/>
      <c r="F4" s="86"/>
      <c r="G4" s="86"/>
      <c r="H4" s="86"/>
      <c r="I4" s="86"/>
      <c r="J4" s="86"/>
      <c r="K4" s="86"/>
      <c r="L4" s="86"/>
      <c r="M4" s="86"/>
      <c r="N4" s="86"/>
      <c r="O4" s="86"/>
      <c r="P4" s="86"/>
      <c r="Q4" s="86"/>
      <c r="R4" s="86"/>
      <c r="S4" s="86"/>
      <c r="T4" s="86"/>
      <c r="U4" s="86"/>
      <c r="V4" s="86"/>
      <c r="W4" s="86"/>
      <c r="X4" s="86"/>
      <c r="Y4" s="86"/>
      <c r="Z4" s="86"/>
      <c r="AA4" s="86"/>
      <c r="AB4" s="86"/>
      <c r="AC4" s="87"/>
      <c r="AD4" s="80" t="s">
        <v>8</v>
      </c>
      <c r="AE4" s="81"/>
      <c r="AF4" s="81"/>
      <c r="AG4" s="47">
        <v>44838</v>
      </c>
      <c r="AH4" s="1"/>
      <c r="AI4" s="1"/>
      <c r="AJ4" s="1"/>
    </row>
    <row r="5" spans="1:36" ht="15.75"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x14ac:dyDescent="0.3">
      <c r="A6" s="48" t="s">
        <v>9</v>
      </c>
      <c r="B6" s="123" t="s">
        <v>143</v>
      </c>
      <c r="C6" s="124"/>
      <c r="D6" s="124"/>
      <c r="E6" s="124"/>
      <c r="F6" s="124"/>
      <c r="G6" s="124"/>
      <c r="H6" s="125"/>
      <c r="I6" s="16"/>
      <c r="J6" s="22"/>
      <c r="K6" s="25" t="s">
        <v>11</v>
      </c>
      <c r="L6" s="24"/>
      <c r="M6" s="97">
        <v>45321</v>
      </c>
      <c r="N6" s="98"/>
      <c r="O6" s="16"/>
      <c r="P6" s="16"/>
      <c r="Q6" s="16"/>
      <c r="R6" s="16"/>
      <c r="S6" s="16"/>
      <c r="T6" s="16"/>
      <c r="U6" s="16"/>
      <c r="V6" s="16"/>
      <c r="W6" s="16"/>
      <c r="X6" s="16"/>
      <c r="Y6" s="16"/>
      <c r="Z6" s="16"/>
      <c r="AA6" s="16"/>
      <c r="AB6" s="16"/>
      <c r="AC6" s="17"/>
      <c r="AD6" s="16"/>
      <c r="AE6" s="1"/>
      <c r="AF6" s="1"/>
      <c r="AG6" s="1"/>
      <c r="AH6" s="1"/>
      <c r="AI6" s="1"/>
      <c r="AJ6" s="1"/>
    </row>
    <row r="7" spans="1:36" ht="15.75"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40.5" customHeight="1" thickBot="1" x14ac:dyDescent="0.3">
      <c r="A8" s="48" t="s">
        <v>12</v>
      </c>
      <c r="B8" s="77" t="s">
        <v>144</v>
      </c>
      <c r="C8" s="78"/>
      <c r="D8" s="78"/>
      <c r="E8" s="78"/>
      <c r="F8" s="78"/>
      <c r="G8" s="78"/>
      <c r="H8" s="78"/>
      <c r="I8" s="79"/>
      <c r="J8" s="16"/>
      <c r="K8" s="53"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42" customHeight="1" thickBot="1" x14ac:dyDescent="0.3">
      <c r="A9" s="48" t="s">
        <v>18</v>
      </c>
      <c r="B9" s="77" t="s">
        <v>145</v>
      </c>
      <c r="C9" s="78"/>
      <c r="D9" s="78"/>
      <c r="E9" s="78"/>
      <c r="F9" s="78"/>
      <c r="G9" s="78"/>
      <c r="H9" s="78"/>
      <c r="I9" s="79"/>
      <c r="J9" s="16"/>
      <c r="K9" s="50"/>
      <c r="L9" s="54"/>
      <c r="M9" s="50"/>
      <c r="N9" s="50" t="s">
        <v>146</v>
      </c>
      <c r="O9" s="50"/>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26" t="s">
        <v>21</v>
      </c>
      <c r="B12" s="127"/>
      <c r="C12" s="127"/>
      <c r="D12" s="128"/>
      <c r="E12" s="129" t="s">
        <v>22</v>
      </c>
      <c r="F12" s="130"/>
      <c r="G12" s="130"/>
      <c r="H12" s="130"/>
      <c r="I12" s="130"/>
      <c r="J12" s="130"/>
      <c r="K12" s="130"/>
      <c r="L12" s="130"/>
      <c r="M12" s="130"/>
      <c r="N12" s="130"/>
      <c r="O12" s="130"/>
      <c r="P12" s="130"/>
      <c r="Q12" s="130"/>
      <c r="R12" s="130"/>
      <c r="S12" s="130"/>
      <c r="T12" s="130"/>
      <c r="U12" s="130"/>
      <c r="V12" s="130"/>
      <c r="W12" s="130"/>
      <c r="X12" s="131"/>
      <c r="Y12" s="33"/>
      <c r="Z12" s="88" t="s">
        <v>23</v>
      </c>
      <c r="AA12" s="171"/>
      <c r="AB12" s="171"/>
      <c r="AC12" s="171"/>
      <c r="AD12" s="89"/>
      <c r="AE12" s="1"/>
      <c r="AF12" s="88" t="s">
        <v>24</v>
      </c>
      <c r="AG12" s="89"/>
      <c r="AH12" s="1"/>
      <c r="AI12" s="1"/>
      <c r="AJ12" s="1"/>
    </row>
    <row r="13" spans="1:36" x14ac:dyDescent="0.25">
      <c r="A13" s="132" t="s">
        <v>25</v>
      </c>
      <c r="B13" s="113" t="s">
        <v>26</v>
      </c>
      <c r="C13" s="113" t="s">
        <v>27</v>
      </c>
      <c r="D13" s="144" t="s">
        <v>28</v>
      </c>
      <c r="E13" s="169" t="s">
        <v>29</v>
      </c>
      <c r="F13" s="170"/>
      <c r="G13" s="170"/>
      <c r="H13" s="170"/>
      <c r="I13" s="134" t="s">
        <v>30</v>
      </c>
      <c r="J13" s="135"/>
      <c r="K13" s="135"/>
      <c r="L13" s="135"/>
      <c r="M13" s="135"/>
      <c r="N13" s="135"/>
      <c r="O13" s="135"/>
      <c r="P13" s="135"/>
      <c r="Q13" s="135"/>
      <c r="R13" s="27"/>
      <c r="S13" s="27"/>
      <c r="T13" s="134" t="s">
        <v>31</v>
      </c>
      <c r="U13" s="135"/>
      <c r="V13" s="135"/>
      <c r="W13" s="135"/>
      <c r="X13" s="136"/>
      <c r="Y13" s="33"/>
      <c r="Z13" s="90"/>
      <c r="AA13" s="172"/>
      <c r="AB13" s="172"/>
      <c r="AC13" s="172"/>
      <c r="AD13" s="91"/>
      <c r="AE13" s="1"/>
      <c r="AF13" s="90"/>
      <c r="AG13" s="91"/>
      <c r="AH13" s="2"/>
      <c r="AI13" s="2"/>
      <c r="AJ13" s="2"/>
    </row>
    <row r="14" spans="1:36" ht="15.75" thickBot="1" x14ac:dyDescent="0.3">
      <c r="A14" s="132"/>
      <c r="B14" s="113"/>
      <c r="C14" s="113"/>
      <c r="D14" s="144"/>
      <c r="E14" s="137" t="s">
        <v>32</v>
      </c>
      <c r="F14" s="138"/>
      <c r="G14" s="138"/>
      <c r="H14" s="138"/>
      <c r="I14" s="139" t="s">
        <v>33</v>
      </c>
      <c r="J14" s="140" t="s">
        <v>34</v>
      </c>
      <c r="K14" s="140" t="s">
        <v>35</v>
      </c>
      <c r="L14" s="141" t="s">
        <v>36</v>
      </c>
      <c r="M14" s="113" t="s">
        <v>37</v>
      </c>
      <c r="N14" s="143" t="s">
        <v>38</v>
      </c>
      <c r="O14" s="107" t="s">
        <v>39</v>
      </c>
      <c r="P14" s="113" t="s">
        <v>40</v>
      </c>
      <c r="Q14" s="107" t="s">
        <v>41</v>
      </c>
      <c r="R14" s="107" t="s">
        <v>42</v>
      </c>
      <c r="S14" s="30"/>
      <c r="T14" s="114" t="s">
        <v>43</v>
      </c>
      <c r="U14" s="113" t="s">
        <v>44</v>
      </c>
      <c r="V14" s="107" t="s">
        <v>45</v>
      </c>
      <c r="W14" s="113" t="s">
        <v>46</v>
      </c>
      <c r="X14" s="144"/>
      <c r="Y14" s="40"/>
      <c r="Z14" s="92"/>
      <c r="AA14" s="173"/>
      <c r="AB14" s="173"/>
      <c r="AC14" s="173"/>
      <c r="AD14" s="93"/>
      <c r="AE14" s="2"/>
      <c r="AF14" s="92"/>
      <c r="AG14" s="93"/>
      <c r="AH14" s="2"/>
      <c r="AI14" s="1"/>
      <c r="AJ14" s="2"/>
    </row>
    <row r="15" spans="1:36" ht="38.25" x14ac:dyDescent="0.25">
      <c r="A15" s="133"/>
      <c r="B15" s="107"/>
      <c r="C15" s="107"/>
      <c r="D15" s="168"/>
      <c r="E15" s="34" t="s">
        <v>47</v>
      </c>
      <c r="F15" s="32" t="s">
        <v>48</v>
      </c>
      <c r="G15" s="3"/>
      <c r="H15" s="4" t="s">
        <v>49</v>
      </c>
      <c r="I15" s="114"/>
      <c r="J15" s="140"/>
      <c r="K15" s="140"/>
      <c r="L15" s="142"/>
      <c r="M15" s="113"/>
      <c r="N15" s="108"/>
      <c r="O15" s="108"/>
      <c r="P15" s="113"/>
      <c r="Q15" s="108"/>
      <c r="R15" s="108"/>
      <c r="S15" s="31"/>
      <c r="T15" s="115"/>
      <c r="U15" s="113"/>
      <c r="V15" s="108"/>
      <c r="W15" s="28" t="s">
        <v>50</v>
      </c>
      <c r="X15" s="35" t="s">
        <v>51</v>
      </c>
      <c r="Y15" s="40"/>
      <c r="Z15" s="43" t="s">
        <v>52</v>
      </c>
      <c r="AA15" s="29" t="s">
        <v>53</v>
      </c>
      <c r="AB15" s="29" t="s">
        <v>54</v>
      </c>
      <c r="AC15" s="29" t="s">
        <v>55</v>
      </c>
      <c r="AD15" s="44" t="s">
        <v>56</v>
      </c>
      <c r="AE15" s="2"/>
      <c r="AF15" s="43" t="s">
        <v>57</v>
      </c>
      <c r="AG15" s="44" t="s">
        <v>147</v>
      </c>
      <c r="AH15" s="2"/>
      <c r="AI15" s="1"/>
      <c r="AJ15" s="2"/>
    </row>
    <row r="16" spans="1:36" ht="15.75" x14ac:dyDescent="0.25">
      <c r="A16" s="145">
        <v>2</v>
      </c>
      <c r="B16" s="116" t="s">
        <v>148</v>
      </c>
      <c r="C16" s="147" t="s">
        <v>149</v>
      </c>
      <c r="D16" s="147" t="s">
        <v>150</v>
      </c>
      <c r="E16" s="150" t="s">
        <v>62</v>
      </c>
      <c r="F16" s="153" t="s">
        <v>104</v>
      </c>
      <c r="G16" s="99" t="str">
        <f>+CONCATENATE(E16," - ",F16)</f>
        <v>MUY BAJA - MAYOR</v>
      </c>
      <c r="H16" s="155" t="str">
        <f>+VLOOKUP(G16,[1]Datos!D3:E17,2,FALSE)</f>
        <v>ALTO</v>
      </c>
      <c r="I16" s="158" t="s">
        <v>151</v>
      </c>
      <c r="J16" s="5" t="s">
        <v>65</v>
      </c>
      <c r="K16" s="6" t="s">
        <v>66</v>
      </c>
      <c r="L16" s="7">
        <f>IF(K16="ASIGNADO",15,IF(K16="NO ASIGNADO",0,""))</f>
        <v>15</v>
      </c>
      <c r="M16" s="160">
        <f>SUM(L16:L22)</f>
        <v>100</v>
      </c>
      <c r="N16" s="162" t="s">
        <v>67</v>
      </c>
      <c r="O16" s="112">
        <f>IF(O19="DÉBIL",0,IF(O19="MODERADO",50,IF(O19="FUERTE",100,"")))</f>
        <v>100</v>
      </c>
      <c r="P16" s="109" t="str">
        <f>IF(AND(M19="FUERTE",N16="FUERTE (SIEMPRE SE EJECUTA)"),"NO","SÍ")</f>
        <v>NO</v>
      </c>
      <c r="Q16" s="195" t="s">
        <v>68</v>
      </c>
      <c r="R16" s="102" t="str">
        <f>IF(AND(E16="MUY BAJA",Q19=2),"MUY BAJA",IF(AND(E16="BAJA",Q19=2),"MUY BAJA",IF(AND(E16="MEDIA",Q19=2),"MUY BAJA",IF(AND(E16="ALTA",Q19=2),"BAJA",IF(AND(E16="MUY ALTA",Q19=2),"MEDIA",IF(AND(E16="MUY BAJA",Q19=1),"MUY BAJA",IF(AND(E16="BAJA",Q19=1),"MUY BAJA",IF(AND(E16="MEDIA",Q19=1),"BAJA",IF(AND(E16="ALTA",Q19=1),"MEDIA",IF(AND(E16="MUY ALTA",Q19=1),"ALTA",E16))))))))))</f>
        <v>MUY BAJA</v>
      </c>
      <c r="S16" s="99" t="str">
        <f>+CONCATENATE(R16," - ",F16)</f>
        <v>MUY BAJA - MAYOR</v>
      </c>
      <c r="T16" s="155" t="str">
        <f>+VLOOKUP(S16,[1]Datos!$D$3:$E$17,2,FALSE)</f>
        <v>ALTO</v>
      </c>
      <c r="U16" s="196" t="s">
        <v>69</v>
      </c>
      <c r="V16" s="174" t="s">
        <v>152</v>
      </c>
      <c r="W16" s="116" t="s">
        <v>153</v>
      </c>
      <c r="X16" s="207" t="s">
        <v>154</v>
      </c>
      <c r="Y16" s="41"/>
      <c r="Z16" s="209">
        <v>45534</v>
      </c>
      <c r="AA16" s="212" t="s">
        <v>155</v>
      </c>
      <c r="AB16" s="215" t="s">
        <v>156</v>
      </c>
      <c r="AC16" s="216" t="s">
        <v>157</v>
      </c>
      <c r="AD16" s="218"/>
      <c r="AE16" s="1"/>
      <c r="AF16" s="199" t="s">
        <v>158</v>
      </c>
      <c r="AG16" s="202" t="s">
        <v>159</v>
      </c>
      <c r="AH16" s="1"/>
      <c r="AI16" s="1"/>
      <c r="AJ16" s="1"/>
    </row>
    <row r="17" spans="1:36" ht="31.5" x14ac:dyDescent="0.25">
      <c r="A17" s="145"/>
      <c r="B17" s="117"/>
      <c r="C17" s="148"/>
      <c r="D17" s="148"/>
      <c r="E17" s="151"/>
      <c r="F17" s="153"/>
      <c r="G17" s="100"/>
      <c r="H17" s="156"/>
      <c r="I17" s="158"/>
      <c r="J17" s="8" t="s">
        <v>80</v>
      </c>
      <c r="K17" s="9" t="s">
        <v>81</v>
      </c>
      <c r="L17" s="10">
        <f>IF(K17="ADECUADO",15,IF(K17="INADECUADO",0,""))</f>
        <v>15</v>
      </c>
      <c r="M17" s="161"/>
      <c r="N17" s="163"/>
      <c r="O17" s="112"/>
      <c r="P17" s="110"/>
      <c r="Q17" s="195"/>
      <c r="R17" s="103"/>
      <c r="S17" s="100"/>
      <c r="T17" s="156"/>
      <c r="U17" s="197"/>
      <c r="V17" s="175"/>
      <c r="W17" s="117"/>
      <c r="X17" s="208"/>
      <c r="Y17" s="41"/>
      <c r="Z17" s="210"/>
      <c r="AA17" s="213"/>
      <c r="AB17" s="216"/>
      <c r="AC17" s="216"/>
      <c r="AD17" s="218"/>
      <c r="AE17" s="1"/>
      <c r="AF17" s="200"/>
      <c r="AG17" s="203"/>
      <c r="AH17" s="1"/>
      <c r="AI17" s="1"/>
      <c r="AJ17" s="1"/>
    </row>
    <row r="18" spans="1:36" ht="63" x14ac:dyDescent="0.25">
      <c r="A18" s="145"/>
      <c r="B18" s="117"/>
      <c r="C18" s="148"/>
      <c r="D18" s="148"/>
      <c r="E18" s="151"/>
      <c r="F18" s="153"/>
      <c r="G18" s="100"/>
      <c r="H18" s="156"/>
      <c r="I18" s="158"/>
      <c r="J18" s="11" t="s">
        <v>82</v>
      </c>
      <c r="K18" s="9" t="s">
        <v>83</v>
      </c>
      <c r="L18" s="10">
        <f>IF(K18="OPORTUNA",15,IF(K18="INOPORTUNA",0,""))</f>
        <v>15</v>
      </c>
      <c r="M18" s="161"/>
      <c r="N18" s="163"/>
      <c r="O18" s="112"/>
      <c r="P18" s="110"/>
      <c r="Q18" s="12" t="s">
        <v>84</v>
      </c>
      <c r="R18" s="103"/>
      <c r="S18" s="100"/>
      <c r="T18" s="156"/>
      <c r="U18" s="197"/>
      <c r="V18" s="175"/>
      <c r="W18" s="117"/>
      <c r="X18" s="208"/>
      <c r="Y18" s="41"/>
      <c r="Z18" s="210"/>
      <c r="AA18" s="213"/>
      <c r="AB18" s="216"/>
      <c r="AC18" s="216"/>
      <c r="AD18" s="218"/>
      <c r="AE18" s="1"/>
      <c r="AF18" s="200"/>
      <c r="AG18" s="203"/>
      <c r="AH18" s="1"/>
      <c r="AI18" s="1"/>
      <c r="AJ18" s="1"/>
    </row>
    <row r="19" spans="1:36" ht="63" x14ac:dyDescent="0.25">
      <c r="A19" s="145"/>
      <c r="B19" s="117"/>
      <c r="C19" s="148"/>
      <c r="D19" s="148"/>
      <c r="E19" s="151"/>
      <c r="F19" s="153"/>
      <c r="G19" s="100"/>
      <c r="H19" s="156"/>
      <c r="I19" s="158"/>
      <c r="J19" s="8" t="s">
        <v>85</v>
      </c>
      <c r="K19" s="9" t="s">
        <v>86</v>
      </c>
      <c r="L19" s="10">
        <f>IF(K19="PREVENIR",15,IF(K19="DETECTAR",10,IF(K19="NO ES UN CONTROL",0,"")))</f>
        <v>15</v>
      </c>
      <c r="M19" s="165" t="str">
        <f>IF(M16&lt;86,"DÉBIL",IF(M16&lt;96,"MODERADO",IF(M16&lt;101,"FUERTE","")))</f>
        <v>FUERTE</v>
      </c>
      <c r="N19" s="163"/>
      <c r="O19" s="190" t="str">
        <f>IF(AND(M19="FUERTE",N16="FUERTE (SIEMPRE SE EJECUTA)"),"FUERTE",IF(OR(M19="DÉBIL",N16="DÉBIL (NO SE EJECUTA)"),"DÉBIL",IF(OR(M19="MODERADO",N16="MODERADO (ALGUNAS VECES)"),"MODERADO")))</f>
        <v>FUERTE</v>
      </c>
      <c r="P19" s="110"/>
      <c r="Q19" s="192">
        <f>IF(AND($O$19="FUERTE",$Q$16="DIRECTAMENTE"),2,IF(AND($O$19="FUERTE",$Q$16="DIRECTAMENTE"),2,IF(AND($O$19="FUERTE",$Q$16="DIRECTAMENTE"),2,IF(AND($O$19="FUERTE",$Q$16="NO DISMINUYE"),0,IF(AND($O$19="MODERADO",$Q$16="DIRECTAMENTE"),1,IF(AND($O$19="MODERADO",$Q$16="DIRECTAMENTE"),1,IF(AND($O$19="MODERADO",$Q$16="DIRECTAMENTE"),1,IF(AND($O$19="MODERADO",$Q$16="NO DISMINUYE"),0,"N/A"))))))))</f>
        <v>2</v>
      </c>
      <c r="R19" s="103"/>
      <c r="S19" s="100"/>
      <c r="T19" s="156"/>
      <c r="U19" s="197"/>
      <c r="V19" s="176" t="s">
        <v>87</v>
      </c>
      <c r="W19" s="117"/>
      <c r="X19" s="176" t="s">
        <v>88</v>
      </c>
      <c r="Y19" s="42"/>
      <c r="Z19" s="210"/>
      <c r="AA19" s="213"/>
      <c r="AB19" s="216"/>
      <c r="AC19" s="216"/>
      <c r="AD19" s="218"/>
      <c r="AE19" s="1"/>
      <c r="AF19" s="200"/>
      <c r="AG19" s="203"/>
      <c r="AH19" s="1"/>
      <c r="AI19" s="1"/>
      <c r="AJ19" s="1"/>
    </row>
    <row r="20" spans="1:36" ht="47.25" x14ac:dyDescent="0.25">
      <c r="A20" s="145"/>
      <c r="B20" s="117"/>
      <c r="C20" s="148"/>
      <c r="D20" s="148"/>
      <c r="E20" s="151"/>
      <c r="F20" s="153"/>
      <c r="G20" s="100"/>
      <c r="H20" s="156"/>
      <c r="I20" s="158"/>
      <c r="J20" s="8" t="s">
        <v>89</v>
      </c>
      <c r="K20" s="9" t="s">
        <v>90</v>
      </c>
      <c r="L20" s="10">
        <f>IF(K20="CONFIABLE",15,IF(K20="NO CONFIABLE",0,""))</f>
        <v>15</v>
      </c>
      <c r="M20" s="166"/>
      <c r="N20" s="163"/>
      <c r="O20" s="190"/>
      <c r="P20" s="110"/>
      <c r="Q20" s="193"/>
      <c r="R20" s="103"/>
      <c r="S20" s="100"/>
      <c r="T20" s="156"/>
      <c r="U20" s="197"/>
      <c r="V20" s="177"/>
      <c r="W20" s="117"/>
      <c r="X20" s="177"/>
      <c r="Y20" s="42"/>
      <c r="Z20" s="210"/>
      <c r="AA20" s="213"/>
      <c r="AB20" s="216"/>
      <c r="AC20" s="216"/>
      <c r="AD20" s="218"/>
      <c r="AE20" s="1"/>
      <c r="AF20" s="200"/>
      <c r="AG20" s="203"/>
      <c r="AH20" s="1"/>
      <c r="AI20" s="1"/>
      <c r="AJ20" s="1"/>
    </row>
    <row r="21" spans="1:36" ht="47.25" x14ac:dyDescent="0.25">
      <c r="A21" s="145"/>
      <c r="B21" s="117"/>
      <c r="C21" s="148"/>
      <c r="D21" s="148"/>
      <c r="E21" s="151"/>
      <c r="F21" s="153"/>
      <c r="G21" s="100"/>
      <c r="H21" s="156"/>
      <c r="I21" s="158"/>
      <c r="J21" s="8" t="s">
        <v>91</v>
      </c>
      <c r="K21" s="9" t="s">
        <v>92</v>
      </c>
      <c r="L21" s="10">
        <f>IF(K21="SE INVESTIGAN Y SE RESUELVEN OPORTUNAMENTE",15,IF(K21="NO SE INVESTIGAN Y SE RESUELVEN OPORTUNAMENTE",0,""))</f>
        <v>15</v>
      </c>
      <c r="M21" s="166"/>
      <c r="N21" s="163"/>
      <c r="O21" s="190"/>
      <c r="P21" s="110"/>
      <c r="Q21" s="193"/>
      <c r="R21" s="103"/>
      <c r="S21" s="100"/>
      <c r="T21" s="156"/>
      <c r="U21" s="197"/>
      <c r="V21" s="205"/>
      <c r="W21" s="117"/>
      <c r="X21" s="105" t="s">
        <v>160</v>
      </c>
      <c r="Y21" s="41"/>
      <c r="Z21" s="210"/>
      <c r="AA21" s="213"/>
      <c r="AB21" s="216"/>
      <c r="AC21" s="216"/>
      <c r="AD21" s="218"/>
      <c r="AE21" s="1"/>
      <c r="AF21" s="200"/>
      <c r="AG21" s="203"/>
      <c r="AH21" s="1"/>
      <c r="AI21" s="1"/>
      <c r="AJ21" s="1"/>
    </row>
    <row r="22" spans="1:36" ht="48" thickBot="1" x14ac:dyDescent="0.3">
      <c r="A22" s="146"/>
      <c r="B22" s="118"/>
      <c r="C22" s="149"/>
      <c r="D22" s="149"/>
      <c r="E22" s="152"/>
      <c r="F22" s="154"/>
      <c r="G22" s="101"/>
      <c r="H22" s="157"/>
      <c r="I22" s="159"/>
      <c r="J22" s="36" t="s">
        <v>95</v>
      </c>
      <c r="K22" s="37" t="s">
        <v>96</v>
      </c>
      <c r="L22" s="38">
        <f>IF(K22="COMPLETA",10,IF(K22="INCOMPLETA",5,IF(K22="NO EXISTE",0,"")))</f>
        <v>10</v>
      </c>
      <c r="M22" s="167"/>
      <c r="N22" s="164"/>
      <c r="O22" s="191"/>
      <c r="P22" s="111"/>
      <c r="Q22" s="194"/>
      <c r="R22" s="104"/>
      <c r="S22" s="101"/>
      <c r="T22" s="157"/>
      <c r="U22" s="198"/>
      <c r="V22" s="206"/>
      <c r="W22" s="118"/>
      <c r="X22" s="182"/>
      <c r="Y22" s="41"/>
      <c r="Z22" s="211"/>
      <c r="AA22" s="214"/>
      <c r="AB22" s="217"/>
      <c r="AC22" s="217"/>
      <c r="AD22" s="219"/>
      <c r="AE22" s="1"/>
      <c r="AF22" s="201"/>
      <c r="AG22" s="204"/>
      <c r="AH22" s="1"/>
      <c r="AI22" s="1"/>
      <c r="AJ22" s="1"/>
    </row>
  </sheetData>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142F7505-9619-48E0-9B2F-A1095BCA0E6B}">
      <formula1>$AE$19:$AE$21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2DC3-D986-4633-876B-56BE4EC7196E}">
  <dimension ref="A1:AJ130"/>
  <sheetViews>
    <sheetView topLeftCell="W9" zoomScale="70" zoomScaleNormal="70" workbookViewId="0">
      <selection activeCell="AG16" sqref="AG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79.85546875" customWidth="1"/>
  </cols>
  <sheetData>
    <row r="1" spans="1:36" ht="27" customHeight="1" x14ac:dyDescent="0.25">
      <c r="A1" s="122"/>
      <c r="B1" s="82" t="s">
        <v>0</v>
      </c>
      <c r="C1" s="83"/>
      <c r="D1" s="83"/>
      <c r="E1" s="83"/>
      <c r="F1" s="83"/>
      <c r="G1" s="83"/>
      <c r="H1" s="83"/>
      <c r="I1" s="83"/>
      <c r="J1" s="83"/>
      <c r="K1" s="83"/>
      <c r="L1" s="83"/>
      <c r="M1" s="83"/>
      <c r="N1" s="83"/>
      <c r="O1" s="83"/>
      <c r="P1" s="83"/>
      <c r="Q1" s="83"/>
      <c r="R1" s="83"/>
      <c r="S1" s="83"/>
      <c r="T1" s="83"/>
      <c r="U1" s="83"/>
      <c r="V1" s="83"/>
      <c r="W1" s="83"/>
      <c r="X1" s="83"/>
      <c r="Y1" s="83"/>
      <c r="Z1" s="83"/>
      <c r="AA1" s="83"/>
      <c r="AB1" s="83"/>
      <c r="AC1" s="84"/>
      <c r="AD1" s="80" t="s">
        <v>1</v>
      </c>
      <c r="AE1" s="81"/>
      <c r="AF1" s="81"/>
      <c r="AG1" s="45" t="s">
        <v>2</v>
      </c>
      <c r="AH1" s="1"/>
      <c r="AI1" s="1"/>
      <c r="AJ1" s="1"/>
    </row>
    <row r="2" spans="1:36" ht="27" customHeight="1" thickBot="1" x14ac:dyDescent="0.3">
      <c r="A2" s="122"/>
      <c r="B2" s="85"/>
      <c r="C2" s="86"/>
      <c r="D2" s="86"/>
      <c r="E2" s="86"/>
      <c r="F2" s="86"/>
      <c r="G2" s="86"/>
      <c r="H2" s="86"/>
      <c r="I2" s="86"/>
      <c r="J2" s="86"/>
      <c r="K2" s="86"/>
      <c r="L2" s="86"/>
      <c r="M2" s="86"/>
      <c r="N2" s="86"/>
      <c r="O2" s="86"/>
      <c r="P2" s="86"/>
      <c r="Q2" s="86"/>
      <c r="R2" s="86"/>
      <c r="S2" s="86"/>
      <c r="T2" s="86"/>
      <c r="U2" s="86"/>
      <c r="V2" s="86"/>
      <c r="W2" s="86"/>
      <c r="X2" s="86"/>
      <c r="Y2" s="86"/>
      <c r="Z2" s="86"/>
      <c r="AA2" s="86"/>
      <c r="AB2" s="86"/>
      <c r="AC2" s="87"/>
      <c r="AD2" s="80" t="s">
        <v>3</v>
      </c>
      <c r="AE2" s="81"/>
      <c r="AF2" s="81"/>
      <c r="AG2" s="46" t="s">
        <v>4</v>
      </c>
      <c r="AH2" s="1"/>
      <c r="AI2" s="1"/>
      <c r="AJ2" s="1"/>
    </row>
    <row r="3" spans="1:36" ht="27" customHeight="1" x14ac:dyDescent="0.25">
      <c r="A3" s="122"/>
      <c r="B3" s="82" t="s">
        <v>5</v>
      </c>
      <c r="C3" s="83"/>
      <c r="D3" s="83"/>
      <c r="E3" s="83"/>
      <c r="F3" s="83"/>
      <c r="G3" s="83"/>
      <c r="H3" s="83"/>
      <c r="I3" s="83"/>
      <c r="J3" s="83"/>
      <c r="K3" s="83"/>
      <c r="L3" s="83"/>
      <c r="M3" s="83"/>
      <c r="N3" s="83"/>
      <c r="O3" s="83"/>
      <c r="P3" s="83"/>
      <c r="Q3" s="83"/>
      <c r="R3" s="83"/>
      <c r="S3" s="83"/>
      <c r="T3" s="83"/>
      <c r="U3" s="83"/>
      <c r="V3" s="83"/>
      <c r="W3" s="83"/>
      <c r="X3" s="83"/>
      <c r="Y3" s="83"/>
      <c r="Z3" s="83"/>
      <c r="AA3" s="83"/>
      <c r="AB3" s="83"/>
      <c r="AC3" s="84"/>
      <c r="AD3" s="80" t="s">
        <v>6</v>
      </c>
      <c r="AE3" s="81"/>
      <c r="AF3" s="81"/>
      <c r="AG3" s="45" t="s">
        <v>7</v>
      </c>
      <c r="AH3" s="1"/>
      <c r="AI3" s="1"/>
      <c r="AJ3" s="1"/>
    </row>
    <row r="4" spans="1:36" ht="27" customHeight="1" thickBot="1" x14ac:dyDescent="0.3">
      <c r="A4" s="122"/>
      <c r="B4" s="85"/>
      <c r="C4" s="86"/>
      <c r="D4" s="86"/>
      <c r="E4" s="86"/>
      <c r="F4" s="86"/>
      <c r="G4" s="86"/>
      <c r="H4" s="86"/>
      <c r="I4" s="86"/>
      <c r="J4" s="86"/>
      <c r="K4" s="86"/>
      <c r="L4" s="86"/>
      <c r="M4" s="86"/>
      <c r="N4" s="86"/>
      <c r="O4" s="86"/>
      <c r="P4" s="86"/>
      <c r="Q4" s="86"/>
      <c r="R4" s="86"/>
      <c r="S4" s="86"/>
      <c r="T4" s="86"/>
      <c r="U4" s="86"/>
      <c r="V4" s="86"/>
      <c r="W4" s="86"/>
      <c r="X4" s="86"/>
      <c r="Y4" s="86"/>
      <c r="Z4" s="86"/>
      <c r="AA4" s="86"/>
      <c r="AB4" s="86"/>
      <c r="AC4" s="87"/>
      <c r="AD4" s="80" t="s">
        <v>8</v>
      </c>
      <c r="AE4" s="81"/>
      <c r="AF4" s="81"/>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9</v>
      </c>
      <c r="B6" s="123" t="s">
        <v>162</v>
      </c>
      <c r="C6" s="124"/>
      <c r="D6" s="124"/>
      <c r="E6" s="124"/>
      <c r="F6" s="124"/>
      <c r="G6" s="124"/>
      <c r="H6" s="125"/>
      <c r="I6" s="16"/>
      <c r="J6" s="22"/>
      <c r="K6" s="25" t="s">
        <v>11</v>
      </c>
      <c r="L6" s="24"/>
      <c r="M6" s="97">
        <v>45321</v>
      </c>
      <c r="N6" s="98"/>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12</v>
      </c>
      <c r="B8" s="77" t="s">
        <v>163</v>
      </c>
      <c r="C8" s="78"/>
      <c r="D8" s="78"/>
      <c r="E8" s="78"/>
      <c r="F8" s="78"/>
      <c r="G8" s="78"/>
      <c r="H8" s="78"/>
      <c r="I8" s="79"/>
      <c r="J8" s="16"/>
      <c r="K8" s="20"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18</v>
      </c>
      <c r="B9" s="77" t="s">
        <v>164</v>
      </c>
      <c r="C9" s="78"/>
      <c r="D9" s="78"/>
      <c r="E9" s="78"/>
      <c r="F9" s="78"/>
      <c r="G9" s="78"/>
      <c r="H9" s="78"/>
      <c r="I9" s="79"/>
      <c r="J9" s="16"/>
      <c r="K9" s="55"/>
      <c r="L9" s="21"/>
      <c r="M9" s="21"/>
      <c r="N9" s="56" t="s">
        <v>20</v>
      </c>
      <c r="O9" s="55"/>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ht="15.75" x14ac:dyDescent="0.25">
      <c r="A12" s="315" t="s">
        <v>21</v>
      </c>
      <c r="B12" s="316"/>
      <c r="C12" s="316"/>
      <c r="D12" s="317"/>
      <c r="E12" s="318" t="s">
        <v>22</v>
      </c>
      <c r="F12" s="319"/>
      <c r="G12" s="319"/>
      <c r="H12" s="319"/>
      <c r="I12" s="319"/>
      <c r="J12" s="319"/>
      <c r="K12" s="319"/>
      <c r="L12" s="319"/>
      <c r="M12" s="319"/>
      <c r="N12" s="319"/>
      <c r="O12" s="319"/>
      <c r="P12" s="319"/>
      <c r="Q12" s="319"/>
      <c r="R12" s="319"/>
      <c r="S12" s="319"/>
      <c r="T12" s="319"/>
      <c r="U12" s="319"/>
      <c r="V12" s="319"/>
      <c r="W12" s="319"/>
      <c r="X12" s="320"/>
      <c r="Y12" s="57"/>
      <c r="Z12" s="292" t="s">
        <v>23</v>
      </c>
      <c r="AA12" s="293"/>
      <c r="AB12" s="293"/>
      <c r="AC12" s="293"/>
      <c r="AD12" s="294"/>
      <c r="AE12" s="58"/>
      <c r="AF12" s="292" t="s">
        <v>24</v>
      </c>
      <c r="AG12" s="294"/>
      <c r="AH12" s="1"/>
      <c r="AI12" s="1"/>
      <c r="AJ12" s="1"/>
    </row>
    <row r="13" spans="1:36" ht="15.75" x14ac:dyDescent="0.25">
      <c r="A13" s="301" t="s">
        <v>165</v>
      </c>
      <c r="B13" s="276" t="s">
        <v>26</v>
      </c>
      <c r="C13" s="276" t="s">
        <v>27</v>
      </c>
      <c r="D13" s="277" t="s">
        <v>28</v>
      </c>
      <c r="E13" s="304" t="s">
        <v>29</v>
      </c>
      <c r="F13" s="305"/>
      <c r="G13" s="305"/>
      <c r="H13" s="305"/>
      <c r="I13" s="306" t="s">
        <v>30</v>
      </c>
      <c r="J13" s="307"/>
      <c r="K13" s="307"/>
      <c r="L13" s="307"/>
      <c r="M13" s="307"/>
      <c r="N13" s="307"/>
      <c r="O13" s="307"/>
      <c r="P13" s="307"/>
      <c r="Q13" s="307"/>
      <c r="R13" s="61"/>
      <c r="S13" s="61"/>
      <c r="T13" s="306" t="s">
        <v>31</v>
      </c>
      <c r="U13" s="307"/>
      <c r="V13" s="307"/>
      <c r="W13" s="307"/>
      <c r="X13" s="308"/>
      <c r="Y13" s="57"/>
      <c r="Z13" s="295"/>
      <c r="AA13" s="296"/>
      <c r="AB13" s="296"/>
      <c r="AC13" s="296"/>
      <c r="AD13" s="297"/>
      <c r="AE13" s="58"/>
      <c r="AF13" s="295"/>
      <c r="AG13" s="297"/>
      <c r="AH13" s="2"/>
      <c r="AI13" s="2"/>
      <c r="AJ13" s="2"/>
    </row>
    <row r="14" spans="1:36" ht="32.25" customHeight="1" thickBot="1" x14ac:dyDescent="0.3">
      <c r="A14" s="301"/>
      <c r="B14" s="276"/>
      <c r="C14" s="276"/>
      <c r="D14" s="277"/>
      <c r="E14" s="309" t="s">
        <v>32</v>
      </c>
      <c r="F14" s="310"/>
      <c r="G14" s="310"/>
      <c r="H14" s="310"/>
      <c r="I14" s="311" t="s">
        <v>33</v>
      </c>
      <c r="J14" s="312" t="s">
        <v>34</v>
      </c>
      <c r="K14" s="312" t="s">
        <v>35</v>
      </c>
      <c r="L14" s="313" t="s">
        <v>36</v>
      </c>
      <c r="M14" s="276" t="s">
        <v>37</v>
      </c>
      <c r="N14" s="291" t="s">
        <v>38</v>
      </c>
      <c r="O14" s="274" t="s">
        <v>39</v>
      </c>
      <c r="P14" s="276" t="s">
        <v>40</v>
      </c>
      <c r="Q14" s="274" t="s">
        <v>41</v>
      </c>
      <c r="R14" s="274" t="s">
        <v>42</v>
      </c>
      <c r="S14" s="62"/>
      <c r="T14" s="289" t="s">
        <v>43</v>
      </c>
      <c r="U14" s="276" t="s">
        <v>44</v>
      </c>
      <c r="V14" s="274" t="s">
        <v>45</v>
      </c>
      <c r="W14" s="276" t="s">
        <v>46</v>
      </c>
      <c r="X14" s="277"/>
      <c r="Y14" s="63"/>
      <c r="Z14" s="298"/>
      <c r="AA14" s="299"/>
      <c r="AB14" s="299"/>
      <c r="AC14" s="299"/>
      <c r="AD14" s="300"/>
      <c r="AE14" s="64"/>
      <c r="AF14" s="298"/>
      <c r="AG14" s="300"/>
      <c r="AH14" s="2"/>
      <c r="AI14" s="1"/>
      <c r="AJ14" s="2"/>
    </row>
    <row r="15" spans="1:36" ht="74.25" customHeight="1" x14ac:dyDescent="0.25">
      <c r="A15" s="302"/>
      <c r="B15" s="274"/>
      <c r="C15" s="274"/>
      <c r="D15" s="303"/>
      <c r="E15" s="65" t="s">
        <v>47</v>
      </c>
      <c r="F15" s="66" t="s">
        <v>48</v>
      </c>
      <c r="G15" s="67"/>
      <c r="H15" s="4" t="s">
        <v>49</v>
      </c>
      <c r="I15" s="289"/>
      <c r="J15" s="312"/>
      <c r="K15" s="312"/>
      <c r="L15" s="314"/>
      <c r="M15" s="276"/>
      <c r="N15" s="275"/>
      <c r="O15" s="275"/>
      <c r="P15" s="276"/>
      <c r="Q15" s="275"/>
      <c r="R15" s="275"/>
      <c r="S15" s="68"/>
      <c r="T15" s="290"/>
      <c r="U15" s="276"/>
      <c r="V15" s="275"/>
      <c r="W15" s="59" t="s">
        <v>50</v>
      </c>
      <c r="X15" s="60" t="s">
        <v>51</v>
      </c>
      <c r="Y15" s="63"/>
      <c r="Z15" s="69" t="s">
        <v>52</v>
      </c>
      <c r="AA15" s="4" t="s">
        <v>53</v>
      </c>
      <c r="AB15" s="4" t="s">
        <v>54</v>
      </c>
      <c r="AC15" s="4" t="s">
        <v>55</v>
      </c>
      <c r="AD15" s="70" t="s">
        <v>56</v>
      </c>
      <c r="AE15" s="64"/>
      <c r="AF15" s="69" t="s">
        <v>57</v>
      </c>
      <c r="AG15" s="70" t="s">
        <v>147</v>
      </c>
      <c r="AH15" s="2"/>
      <c r="AI15" s="1"/>
      <c r="AJ15" s="2"/>
    </row>
    <row r="16" spans="1:36" ht="81" customHeight="1" x14ac:dyDescent="0.25">
      <c r="A16" s="278">
        <v>1</v>
      </c>
      <c r="B16" s="280" t="s">
        <v>166</v>
      </c>
      <c r="C16" s="281" t="s">
        <v>167</v>
      </c>
      <c r="D16" s="281" t="s">
        <v>168</v>
      </c>
      <c r="E16" s="284" t="s">
        <v>62</v>
      </c>
      <c r="F16" s="287" t="s">
        <v>63</v>
      </c>
      <c r="G16" s="258" t="str">
        <f>+CONCATENATE(E16," - ",F16)</f>
        <v>MUY BAJA - MODERADO</v>
      </c>
      <c r="H16" s="155" t="str">
        <f>+VLOOKUP(G16,[2]Datos!D3:E17,2,FALSE)</f>
        <v>MODERADO</v>
      </c>
      <c r="I16" s="268" t="s">
        <v>169</v>
      </c>
      <c r="J16" s="5" t="s">
        <v>65</v>
      </c>
      <c r="K16" s="71" t="s">
        <v>66</v>
      </c>
      <c r="L16" s="7">
        <f>IF(K16="ASIGNADO",15,IF(K16="NO ASIGNADO",0,""))</f>
        <v>15</v>
      </c>
      <c r="M16" s="270">
        <f>SUM(L16:L22)</f>
        <v>100</v>
      </c>
      <c r="N16" s="162" t="s">
        <v>67</v>
      </c>
      <c r="O16" s="272">
        <f>IF(O19="DÉBIL",0,IF(O19="MODERADO",50,IF(O19="FUERTE",100,"")))</f>
        <v>100</v>
      </c>
      <c r="P16" s="162" t="str">
        <f>IF(AND(M19="FUERTE",N16="FUERTE (SIEMPRE SE EJECUTA)"),"NO","SÍ")</f>
        <v>NO</v>
      </c>
      <c r="Q16" s="273" t="s">
        <v>68</v>
      </c>
      <c r="R16" s="162" t="str">
        <f>IF(AND(E16="MUY BAJA",Q19=2),"MUY BAJA",IF(AND(E16="BAJA",Q19=2),"MUY BAJA",IF(AND(E16="MEDIA",Q19=2),"MUY BAJA",IF(AND(E16="ALTA",Q19=2),"BAJA",IF(AND(E16="MUY ALTA",Q19=2),"MEDIA",IF(AND(E16="MUY BAJA",Q19=1),"MUY BAJA",IF(AND(E16="BAJA",Q19=1),"MUY BAJA",IF(AND(E16="MEDIA",Q19=1),"BAJA",IF(AND(E16="ALTA",Q19=1),"MEDIA",IF(AND(E16="MUY ALTA",Q19=1),"ALTA",E16))))))))))</f>
        <v>MUY BAJA</v>
      </c>
      <c r="S16" s="258" t="str">
        <f>+CONCATENATE(R16," - ",F16)</f>
        <v>MUY BAJA - MODERADO</v>
      </c>
      <c r="T16" s="155" t="str">
        <f>+VLOOKUP(S16,[2]Datos!$D$3:$E$17,2,FALSE)</f>
        <v>MODERADO</v>
      </c>
      <c r="U16" s="261" t="s">
        <v>69</v>
      </c>
      <c r="V16" s="247" t="s">
        <v>170</v>
      </c>
      <c r="W16" s="265" t="s">
        <v>171</v>
      </c>
      <c r="X16" s="247" t="s">
        <v>172</v>
      </c>
      <c r="Y16" s="72"/>
      <c r="Z16" s="250">
        <v>45538</v>
      </c>
      <c r="AA16" s="253" t="s">
        <v>173</v>
      </c>
      <c r="AB16" s="256" t="s">
        <v>174</v>
      </c>
      <c r="AC16" s="256" t="s">
        <v>175</v>
      </c>
      <c r="AD16" s="229" t="s">
        <v>77</v>
      </c>
      <c r="AE16" s="73"/>
      <c r="AF16" s="228" t="s">
        <v>176</v>
      </c>
      <c r="AG16" s="321" t="s">
        <v>182</v>
      </c>
      <c r="AH16" s="1"/>
      <c r="AI16" s="1"/>
      <c r="AJ16" s="1"/>
    </row>
    <row r="17" spans="1:36" ht="93" customHeight="1" x14ac:dyDescent="0.25">
      <c r="A17" s="278"/>
      <c r="B17" s="254"/>
      <c r="C17" s="282"/>
      <c r="D17" s="282"/>
      <c r="E17" s="285"/>
      <c r="F17" s="287"/>
      <c r="G17" s="259"/>
      <c r="H17" s="156"/>
      <c r="I17" s="268"/>
      <c r="J17" s="8" t="s">
        <v>80</v>
      </c>
      <c r="K17" s="74" t="s">
        <v>81</v>
      </c>
      <c r="L17" s="10">
        <f>IF(K17="ADECUADO",15,IF(K17="INADECUADO",0,""))</f>
        <v>15</v>
      </c>
      <c r="M17" s="271"/>
      <c r="N17" s="163"/>
      <c r="O17" s="272"/>
      <c r="P17" s="163"/>
      <c r="Q17" s="273"/>
      <c r="R17" s="163"/>
      <c r="S17" s="259"/>
      <c r="T17" s="156"/>
      <c r="U17" s="262"/>
      <c r="V17" s="264"/>
      <c r="W17" s="266"/>
      <c r="X17" s="249"/>
      <c r="Y17" s="72"/>
      <c r="Z17" s="251"/>
      <c r="AA17" s="254"/>
      <c r="AB17" s="256"/>
      <c r="AC17" s="256"/>
      <c r="AD17" s="229"/>
      <c r="AE17" s="58"/>
      <c r="AF17" s="229"/>
      <c r="AG17" s="231"/>
      <c r="AH17" s="1"/>
      <c r="AI17" s="1"/>
      <c r="AJ17" s="1"/>
    </row>
    <row r="18" spans="1:36" ht="130.5" customHeight="1" x14ac:dyDescent="0.25">
      <c r="A18" s="278"/>
      <c r="B18" s="254"/>
      <c r="C18" s="282"/>
      <c r="D18" s="282"/>
      <c r="E18" s="285"/>
      <c r="F18" s="287"/>
      <c r="G18" s="259"/>
      <c r="H18" s="156"/>
      <c r="I18" s="268"/>
      <c r="J18" s="11" t="s">
        <v>82</v>
      </c>
      <c r="K18" s="74" t="s">
        <v>177</v>
      </c>
      <c r="L18" s="10">
        <f>IF(K18="OPORTUNA",15,IF(K18="INOPORTUNA",0,""))</f>
        <v>15</v>
      </c>
      <c r="M18" s="271"/>
      <c r="N18" s="163"/>
      <c r="O18" s="272"/>
      <c r="P18" s="163"/>
      <c r="Q18" s="12" t="s">
        <v>84</v>
      </c>
      <c r="R18" s="163"/>
      <c r="S18" s="259"/>
      <c r="T18" s="156"/>
      <c r="U18" s="262"/>
      <c r="V18" s="264"/>
      <c r="W18" s="266"/>
      <c r="X18" s="249"/>
      <c r="Y18" s="72"/>
      <c r="Z18" s="251"/>
      <c r="AA18" s="254"/>
      <c r="AB18" s="256"/>
      <c r="AC18" s="256"/>
      <c r="AD18" s="229"/>
      <c r="AE18" s="58"/>
      <c r="AF18" s="229"/>
      <c r="AG18" s="231"/>
      <c r="AH18" s="1"/>
      <c r="AI18" s="1"/>
      <c r="AJ18" s="1"/>
    </row>
    <row r="19" spans="1:36" ht="75" customHeight="1" x14ac:dyDescent="0.25">
      <c r="A19" s="278"/>
      <c r="B19" s="254"/>
      <c r="C19" s="282"/>
      <c r="D19" s="282"/>
      <c r="E19" s="285"/>
      <c r="F19" s="287"/>
      <c r="G19" s="259"/>
      <c r="H19" s="156"/>
      <c r="I19" s="268"/>
      <c r="J19" s="8" t="s">
        <v>161</v>
      </c>
      <c r="K19" s="74" t="s">
        <v>86</v>
      </c>
      <c r="L19" s="10">
        <f>IF(K19="PREVENIR",15,IF(K19="DETECTAR",10,IF(K19="NO ES UN CONTROL",0,"")))</f>
        <v>15</v>
      </c>
      <c r="M19" s="233" t="str">
        <f>IF(M16&lt;86,"DÉBIL",IF(M16&lt;96,"MODERADO",IF(M16&lt;101,"FUERTE","")))</f>
        <v>FUERTE</v>
      </c>
      <c r="N19" s="163"/>
      <c r="O19" s="236" t="str">
        <f>IF(AND(M19="FUERTE",N16="FUERTE (SIEMPRE SE EJECUTA)"),"FUERTE",IF(OR(M19="DÉBIL",N16="DÉBIL (NO SE EJECUTA)"),"DÉBIL",IF(OR(M19="MODERADO",N16="MODERADO (ALGUNAS VECES)"),"MODERADO")))</f>
        <v>FUERTE</v>
      </c>
      <c r="P19" s="163"/>
      <c r="Q19" s="238">
        <f>IF(AND($O$19="FUERTE",$Q$16="DIRECTAMENTE"),2,IF(AND($O$19="FUERTE",$Q$16="DIRECTAMENTE"),2,IF(AND($O$19="FUERTE",$Q$16="DIRECTAMENTE"),2,IF(AND($O$19="FUERTE",$Q$16="NO DISMINUYE"),0,IF(AND($O$19="MODERADO",$Q$16="DIRECTAMENTE"),1,IF(AND($O$19="MODERADO",$Q$16="DIRECTAMENTE"),1,IF(AND($O$19="MODERADO",$Q$16="DIRECTAMENTE"),1,IF(AND($O$19="MODERADO",$Q$16="NO DISMINUYE"),0,"N/A"))))))))</f>
        <v>2</v>
      </c>
      <c r="R19" s="163"/>
      <c r="S19" s="259"/>
      <c r="T19" s="156"/>
      <c r="U19" s="262"/>
      <c r="V19" s="241" t="s">
        <v>87</v>
      </c>
      <c r="W19" s="266"/>
      <c r="X19" s="243" t="s">
        <v>88</v>
      </c>
      <c r="Y19" s="75"/>
      <c r="Z19" s="251"/>
      <c r="AA19" s="254"/>
      <c r="AB19" s="256"/>
      <c r="AC19" s="256"/>
      <c r="AD19" s="229"/>
      <c r="AE19" s="58"/>
      <c r="AF19" s="229"/>
      <c r="AG19" s="231"/>
      <c r="AH19" s="1"/>
      <c r="AI19" s="1"/>
      <c r="AJ19" s="1"/>
    </row>
    <row r="20" spans="1:36" ht="54" customHeight="1" x14ac:dyDescent="0.25">
      <c r="A20" s="278"/>
      <c r="B20" s="254"/>
      <c r="C20" s="282"/>
      <c r="D20" s="282"/>
      <c r="E20" s="285"/>
      <c r="F20" s="287"/>
      <c r="G20" s="259"/>
      <c r="H20" s="156"/>
      <c r="I20" s="268"/>
      <c r="J20" s="8" t="s">
        <v>89</v>
      </c>
      <c r="K20" s="74" t="s">
        <v>90</v>
      </c>
      <c r="L20" s="10">
        <f>IF(K20="CONFIABLE",15,IF(K20="NO CONFIABLE",0,""))</f>
        <v>15</v>
      </c>
      <c r="M20" s="234"/>
      <c r="N20" s="163"/>
      <c r="O20" s="236"/>
      <c r="P20" s="163"/>
      <c r="Q20" s="239"/>
      <c r="R20" s="163"/>
      <c r="S20" s="259"/>
      <c r="T20" s="156"/>
      <c r="U20" s="262"/>
      <c r="V20" s="242"/>
      <c r="W20" s="266"/>
      <c r="X20" s="244"/>
      <c r="Y20" s="75"/>
      <c r="Z20" s="251"/>
      <c r="AA20" s="254"/>
      <c r="AB20" s="256"/>
      <c r="AC20" s="256"/>
      <c r="AD20" s="229"/>
      <c r="AE20" s="58"/>
      <c r="AF20" s="229"/>
      <c r="AG20" s="231"/>
      <c r="AH20" s="1"/>
      <c r="AI20" s="1"/>
      <c r="AJ20" s="1"/>
    </row>
    <row r="21" spans="1:36" ht="55.5" customHeight="1" x14ac:dyDescent="0.25">
      <c r="A21" s="278"/>
      <c r="B21" s="254"/>
      <c r="C21" s="282"/>
      <c r="D21" s="282"/>
      <c r="E21" s="285"/>
      <c r="F21" s="287"/>
      <c r="G21" s="259"/>
      <c r="H21" s="156"/>
      <c r="I21" s="268"/>
      <c r="J21" s="8" t="s">
        <v>91</v>
      </c>
      <c r="K21" s="74" t="s">
        <v>92</v>
      </c>
      <c r="L21" s="10">
        <f>IF(K21="SE INVESTIGAN Y SE RESUELVEN OPORTUNAMENTE",15,IF(K21="NO SE INVESTIGAN Y SE RESUELVEN OPORTUNAMENTE",0,""))</f>
        <v>15</v>
      </c>
      <c r="M21" s="234"/>
      <c r="N21" s="163"/>
      <c r="O21" s="236"/>
      <c r="P21" s="163"/>
      <c r="Q21" s="239"/>
      <c r="R21" s="163"/>
      <c r="S21" s="259"/>
      <c r="T21" s="156"/>
      <c r="U21" s="262"/>
      <c r="V21" s="245"/>
      <c r="W21" s="266"/>
      <c r="X21" s="247" t="s">
        <v>178</v>
      </c>
      <c r="Y21" s="72"/>
      <c r="Z21" s="251"/>
      <c r="AA21" s="254"/>
      <c r="AB21" s="256"/>
      <c r="AC21" s="256"/>
      <c r="AD21" s="229"/>
      <c r="AE21" s="58"/>
      <c r="AF21" s="229"/>
      <c r="AG21" s="231"/>
      <c r="AH21" s="1"/>
      <c r="AI21" s="1"/>
      <c r="AJ21" s="1"/>
    </row>
    <row r="22" spans="1:36" ht="405" customHeight="1" thickBot="1" x14ac:dyDescent="0.3">
      <c r="A22" s="279"/>
      <c r="B22" s="255"/>
      <c r="C22" s="283"/>
      <c r="D22" s="283"/>
      <c r="E22" s="286"/>
      <c r="F22" s="288"/>
      <c r="G22" s="260"/>
      <c r="H22" s="157"/>
      <c r="I22" s="269"/>
      <c r="J22" s="36" t="s">
        <v>95</v>
      </c>
      <c r="K22" s="76" t="s">
        <v>96</v>
      </c>
      <c r="L22" s="38">
        <f>IF(K22="COMPLETA",10,IF(K22="INCOMPLETA",5,IF(K22="NO EXISTE",0,"")))</f>
        <v>10</v>
      </c>
      <c r="M22" s="235"/>
      <c r="N22" s="164"/>
      <c r="O22" s="237"/>
      <c r="P22" s="164"/>
      <c r="Q22" s="240"/>
      <c r="R22" s="164"/>
      <c r="S22" s="260"/>
      <c r="T22" s="157"/>
      <c r="U22" s="263"/>
      <c r="V22" s="246"/>
      <c r="W22" s="267"/>
      <c r="X22" s="248"/>
      <c r="Y22" s="72"/>
      <c r="Z22" s="252"/>
      <c r="AA22" s="255"/>
      <c r="AB22" s="257"/>
      <c r="AC22" s="257"/>
      <c r="AD22" s="230"/>
      <c r="AE22" s="58"/>
      <c r="AF22" s="230"/>
      <c r="AG22" s="232"/>
      <c r="AH22" s="1"/>
      <c r="AI22" s="1"/>
      <c r="AJ22" s="1"/>
    </row>
    <row r="124" spans="26:29" x14ac:dyDescent="0.25">
      <c r="Z124" s="220">
        <v>45174</v>
      </c>
      <c r="AA124" s="223" t="s">
        <v>179</v>
      </c>
      <c r="AB124" s="226" t="s">
        <v>180</v>
      </c>
      <c r="AC124" s="226" t="s">
        <v>181</v>
      </c>
    </row>
    <row r="125" spans="26:29" x14ac:dyDescent="0.25">
      <c r="Z125" s="221"/>
      <c r="AA125" s="224"/>
      <c r="AB125" s="226"/>
      <c r="AC125" s="226"/>
    </row>
    <row r="126" spans="26:29" x14ac:dyDescent="0.25">
      <c r="Z126" s="221"/>
      <c r="AA126" s="224"/>
      <c r="AB126" s="226"/>
      <c r="AC126" s="226"/>
    </row>
    <row r="127" spans="26:29" x14ac:dyDescent="0.25">
      <c r="Z127" s="221"/>
      <c r="AA127" s="224"/>
      <c r="AB127" s="226"/>
      <c r="AC127" s="226"/>
    </row>
    <row r="128" spans="26:29" x14ac:dyDescent="0.25">
      <c r="Z128" s="221"/>
      <c r="AA128" s="224"/>
      <c r="AB128" s="226"/>
      <c r="AC128" s="226"/>
    </row>
    <row r="129" spans="26:29" x14ac:dyDescent="0.25">
      <c r="Z129" s="221"/>
      <c r="AA129" s="224"/>
      <c r="AB129" s="226"/>
      <c r="AC129" s="226"/>
    </row>
    <row r="130" spans="26:29" ht="15.75" thickBot="1" x14ac:dyDescent="0.3">
      <c r="Z130" s="222"/>
      <c r="AA130" s="225"/>
      <c r="AB130" s="227"/>
      <c r="AC130" s="227"/>
    </row>
  </sheetData>
  <mergeCells count="76">
    <mergeCell ref="A1:A4"/>
    <mergeCell ref="B1:AC2"/>
    <mergeCell ref="AD1:AF1"/>
    <mergeCell ref="AD2:AF2"/>
    <mergeCell ref="B3:AC4"/>
    <mergeCell ref="AD3:AF3"/>
    <mergeCell ref="AD4:AF4"/>
    <mergeCell ref="B6:H6"/>
    <mergeCell ref="M6:N6"/>
    <mergeCell ref="B8:I8"/>
    <mergeCell ref="B9:I9"/>
    <mergeCell ref="A12:D12"/>
    <mergeCell ref="E12:X12"/>
    <mergeCell ref="N14:N15"/>
    <mergeCell ref="Z12:AD14"/>
    <mergeCell ref="AF12:AG14"/>
    <mergeCell ref="A13:A15"/>
    <mergeCell ref="B13:B15"/>
    <mergeCell ref="C13:C15"/>
    <mergeCell ref="D13:D15"/>
    <mergeCell ref="E13:H13"/>
    <mergeCell ref="I13:Q13"/>
    <mergeCell ref="T13:X13"/>
    <mergeCell ref="E14:H14"/>
    <mergeCell ref="I14:I15"/>
    <mergeCell ref="J14:J15"/>
    <mergeCell ref="K14:K15"/>
    <mergeCell ref="L14:L15"/>
    <mergeCell ref="M14:M15"/>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T16:T22"/>
    <mergeCell ref="U16:U22"/>
    <mergeCell ref="V16:V18"/>
    <mergeCell ref="W16:W22"/>
    <mergeCell ref="I16:I22"/>
    <mergeCell ref="M16:M18"/>
    <mergeCell ref="N16:N22"/>
    <mergeCell ref="O16:O18"/>
    <mergeCell ref="P16:P22"/>
    <mergeCell ref="Q16:Q17"/>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Z124:Z130"/>
    <mergeCell ref="AA124:AA130"/>
    <mergeCell ref="AB124:AB130"/>
    <mergeCell ref="AC124:AC130"/>
    <mergeCell ref="AF16:AF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933AC4DD-A343-4EF0-ACA1-692EBC388BAA}">
      <formula1>$AE$19:$AE$21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47</v>
      </c>
      <c r="B2" t="s">
        <v>48</v>
      </c>
      <c r="D2" t="s">
        <v>97</v>
      </c>
      <c r="I2" s="5" t="s">
        <v>65</v>
      </c>
      <c r="J2" t="s">
        <v>98</v>
      </c>
      <c r="K2" t="s">
        <v>99</v>
      </c>
    </row>
    <row r="3" spans="1:12" ht="31.5" x14ac:dyDescent="0.25">
      <c r="A3" t="s">
        <v>62</v>
      </c>
      <c r="B3" t="s">
        <v>63</v>
      </c>
      <c r="D3" t="s">
        <v>100</v>
      </c>
      <c r="E3" t="s">
        <v>63</v>
      </c>
      <c r="I3" s="8" t="s">
        <v>80</v>
      </c>
      <c r="J3" t="s">
        <v>101</v>
      </c>
      <c r="K3" t="s">
        <v>102</v>
      </c>
    </row>
    <row r="4" spans="1:12" ht="31.5" x14ac:dyDescent="0.25">
      <c r="A4" t="s">
        <v>103</v>
      </c>
      <c r="B4" t="s">
        <v>104</v>
      </c>
      <c r="D4" t="s">
        <v>105</v>
      </c>
      <c r="E4" t="s">
        <v>106</v>
      </c>
      <c r="I4" s="11" t="s">
        <v>82</v>
      </c>
      <c r="J4" t="s">
        <v>83</v>
      </c>
      <c r="K4" t="s">
        <v>107</v>
      </c>
    </row>
    <row r="5" spans="1:12" ht="63" x14ac:dyDescent="0.25">
      <c r="A5" t="s">
        <v>108</v>
      </c>
      <c r="B5" t="s">
        <v>109</v>
      </c>
      <c r="D5" t="s">
        <v>110</v>
      </c>
      <c r="E5" t="s">
        <v>111</v>
      </c>
      <c r="I5" s="8" t="s">
        <v>85</v>
      </c>
      <c r="J5" t="s">
        <v>112</v>
      </c>
      <c r="K5" t="s">
        <v>113</v>
      </c>
      <c r="L5" t="s">
        <v>114</v>
      </c>
    </row>
    <row r="6" spans="1:12" ht="31.5" x14ac:dyDescent="0.25">
      <c r="A6" t="s">
        <v>115</v>
      </c>
      <c r="D6" t="s">
        <v>116</v>
      </c>
      <c r="E6" t="s">
        <v>63</v>
      </c>
      <c r="I6" s="8" t="s">
        <v>89</v>
      </c>
      <c r="J6" t="s">
        <v>117</v>
      </c>
      <c r="K6" t="s">
        <v>118</v>
      </c>
    </row>
    <row r="7" spans="1:12" ht="47.25" x14ac:dyDescent="0.25">
      <c r="A7" t="s">
        <v>119</v>
      </c>
      <c r="D7" t="s">
        <v>120</v>
      </c>
      <c r="E7" t="s">
        <v>106</v>
      </c>
      <c r="I7" s="8" t="s">
        <v>91</v>
      </c>
      <c r="J7" s="14" t="s">
        <v>121</v>
      </c>
      <c r="K7" s="14" t="s">
        <v>122</v>
      </c>
    </row>
    <row r="8" spans="1:12" ht="31.5" x14ac:dyDescent="0.25">
      <c r="D8" t="s">
        <v>123</v>
      </c>
      <c r="E8" t="s">
        <v>111</v>
      </c>
      <c r="I8" s="13" t="s">
        <v>95</v>
      </c>
      <c r="J8" t="s">
        <v>124</v>
      </c>
      <c r="K8" t="s">
        <v>125</v>
      </c>
      <c r="L8" t="s">
        <v>126</v>
      </c>
    </row>
    <row r="9" spans="1:12" ht="14.25" x14ac:dyDescent="0.25">
      <c r="A9" t="s">
        <v>127</v>
      </c>
      <c r="D9" t="s">
        <v>128</v>
      </c>
      <c r="E9" t="s">
        <v>63</v>
      </c>
    </row>
    <row r="10" spans="1:12" ht="14.25" x14ac:dyDescent="0.25">
      <c r="D10" t="s">
        <v>129</v>
      </c>
      <c r="E10" t="s">
        <v>106</v>
      </c>
    </row>
    <row r="11" spans="1:12" x14ac:dyDescent="0.25">
      <c r="A11" t="s">
        <v>69</v>
      </c>
      <c r="D11" t="s">
        <v>130</v>
      </c>
      <c r="E11" t="s">
        <v>111</v>
      </c>
    </row>
    <row r="12" spans="1:12" ht="14.25" x14ac:dyDescent="0.25">
      <c r="A12" t="s">
        <v>131</v>
      </c>
      <c r="D12" t="s">
        <v>132</v>
      </c>
      <c r="E12" t="s">
        <v>106</v>
      </c>
    </row>
    <row r="13" spans="1:12" ht="14.25" x14ac:dyDescent="0.25">
      <c r="D13" t="s">
        <v>133</v>
      </c>
      <c r="E13" t="s">
        <v>106</v>
      </c>
      <c r="I13" t="s">
        <v>134</v>
      </c>
    </row>
    <row r="14" spans="1:12" x14ac:dyDescent="0.25">
      <c r="D14" t="s">
        <v>135</v>
      </c>
      <c r="E14" t="s">
        <v>111</v>
      </c>
      <c r="I14" t="s">
        <v>136</v>
      </c>
    </row>
    <row r="15" spans="1:12" ht="14.25" x14ac:dyDescent="0.25">
      <c r="D15" t="s">
        <v>137</v>
      </c>
      <c r="E15" t="s">
        <v>106</v>
      </c>
      <c r="I15" t="s">
        <v>138</v>
      </c>
    </row>
    <row r="16" spans="1:12" x14ac:dyDescent="0.25">
      <c r="A16" t="s">
        <v>87</v>
      </c>
      <c r="D16" t="s">
        <v>139</v>
      </c>
      <c r="E16" t="s">
        <v>106</v>
      </c>
      <c r="I16" t="s">
        <v>140</v>
      </c>
    </row>
    <row r="17" spans="1:5" x14ac:dyDescent="0.25">
      <c r="A17" t="s">
        <v>141</v>
      </c>
      <c r="D17" t="s">
        <v>142</v>
      </c>
      <c r="E17" t="s">
        <v>111</v>
      </c>
    </row>
    <row r="18" spans="1:5" ht="14.25" x14ac:dyDescent="0.25">
      <c r="A18" t="s">
        <v>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3" ma:contentTypeDescription="Crear nuevo documento." ma:contentTypeScope="" ma:versionID="e138b98a7b07c40c61b6f266bc7e216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c8e2eae0af7cef5d0d8ec3ae56680ff5"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DC629-D445-44E7-9FA2-0A2F67536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FCE9C-FD39-4E4B-B781-5F87C39BC8BA}">
  <ds:schemaRefs>
    <ds:schemaRef ds:uri="http://schemas.microsoft.com/office/2006/metadata/properties"/>
    <ds:schemaRef ds:uri="http://schemas.microsoft.com/office/infopath/2007/PartnerControls"/>
    <ds:schemaRef ds:uri="4bc649f1-e7f9-468c-8412-068dfd45bb2d"/>
    <ds:schemaRef ds:uri="88415ba3-4c0e-4d95-9566-b4e76717e711"/>
  </ds:schemaRefs>
</ds:datastoreItem>
</file>

<file path=customXml/itemProps3.xml><?xml version="1.0" encoding="utf-8"?>
<ds:datastoreItem xmlns:ds="http://schemas.openxmlformats.org/officeDocument/2006/customXml" ds:itemID="{A2BD8279-5E46-476C-A19A-90A66B411C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1 Seguimiento y Mejoramiento G</vt:lpstr>
      <vt:lpstr>2 Evaluación de la Gestión</vt:lpstr>
      <vt:lpstr>3 Instrucción y Juzgamiento PD </vt:lpstr>
      <vt:lpstr>Datos</vt:lpstr>
      <vt:lpstr>'1 Seguimiento y Mejoramiento G'!Área_de_impresión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Marcela Delgado Guarnizo</cp:lastModifiedBy>
  <cp:revision/>
  <dcterms:created xsi:type="dcterms:W3CDTF">2020-01-16T20:08:19Z</dcterms:created>
  <dcterms:modified xsi:type="dcterms:W3CDTF">2024-09-12T17:48:40Z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